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EO\QUAN HE CO DONG\Cong bo thong tin\2015\CBTT dinh ky\BCTC\BCTC Quy 2\"/>
    </mc:Choice>
  </mc:AlternateContent>
  <bookViews>
    <workbookView xWindow="0" yWindow="0" windowWidth="19140" windowHeight="11490" tabRatio="758" firstSheet="2" activeTab="2"/>
  </bookViews>
  <sheets>
    <sheet name="khong dung_thue hoan lai 2012" sheetId="59" state="veryHidden" r:id="rId1"/>
    <sheet name="khong dung_thue hoan lai 2011" sheetId="56" state="veryHidden" r:id="rId2"/>
    <sheet name="Bang CDKT" sheetId="4" r:id="rId3"/>
    <sheet name="aj" sheetId="35" state="veryHidden" r:id="rId4"/>
    <sheet name="cdts" sheetId="52" state="veryHidden" r:id="rId5"/>
    <sheet name="BC LCTT" sheetId="49" r:id="rId6"/>
    <sheet name="BCKQKD" sheetId="44" r:id="rId7"/>
    <sheet name="Thuyet minh BCTC1" sheetId="32" r:id="rId8"/>
    <sheet name="Thuyet minh BCTC2" sheetId="62" r:id="rId9"/>
    <sheet name="Thuyet minh BCTC3" sheetId="61" r:id="rId10"/>
    <sheet name="Thuyet minh BCTC4" sheetId="60" r:id="rId11"/>
    <sheet name="Thuyet minh BCTC5" sheetId="50" r:id="rId12"/>
    <sheet name="Sheet1" sheetId="53" state="veryHidden" r:id="rId13"/>
    <sheet name="Sheet2" sheetId="54" state="veryHidden" r:id="rId14"/>
  </sheets>
  <externalReferences>
    <externalReference r:id="rId15"/>
    <externalReference r:id="rId16"/>
    <externalReference r:id="rId17"/>
  </externalReferences>
  <definedNames>
    <definedName name="__IntlFixup" hidden="1">TRUE</definedName>
    <definedName name="_a1" hidden="1">{"'Sheet1'!$L$16"}</definedName>
    <definedName name="_CT4" localSheetId="11" hidden="1">{"'Sheet1'!$L$16"}</definedName>
    <definedName name="_CT4" hidden="1">{"'Sheet1'!$L$16"}</definedName>
    <definedName name="_Fill" hidden="1">#REF!</definedName>
    <definedName name="_Goi8" hidden="1">{"'Sheet1'!$L$16"}</definedName>
    <definedName name="_huy2" localSheetId="11" hidden="1">{"'Sheet1'!$L$16"}</definedName>
    <definedName name="_huy2" hidden="1">{"'Sheet1'!$L$16"}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[1]Quantity!#REF!</definedName>
    <definedName name="_SCL4" hidden="1">{"'Sheet1'!$L$16"}</definedName>
    <definedName name="_Sort" hidden="1">#REF!</definedName>
    <definedName name="AccessDatabase" hidden="1">"C:\My Documents\LeBinh\Xls\VP Cong ty\FORM.mdb"</definedName>
    <definedName name="AS2DocOpenMode" hidden="1">"AS2DocumentEdit"</definedName>
    <definedName name="CPK" localSheetId="11" hidden="1">{"'Sheet1'!$L$16"}</definedName>
    <definedName name="CPK" hidden="1">{"'Sheet1'!$L$16"}</definedName>
    <definedName name="CTCT1" hidden="1">{"'Sheet1'!$L$16"}</definedName>
    <definedName name="DWPRICE" hidden="1">[2]Quantity!#REF!</definedName>
    <definedName name="h" localSheetId="11" hidden="1">{"'Sheet1'!$L$16"}</definedName>
    <definedName name="h" hidden="1">{"'Sheet1'!$L$16"}</definedName>
    <definedName name="HTML_CodePage" hidden="1">950</definedName>
    <definedName name="HTML_Control" localSheetId="1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1" hidden="1">{"'Sheet1'!$L$16"}</definedName>
    <definedName name="huy" hidden="1">{"'Sheet1'!$L$16"}</definedName>
    <definedName name="l" localSheetId="11" hidden="1">{"'Sheet1'!$L$16"}</definedName>
    <definedName name="l" hidden="1">{"'Sheet1'!$L$16"}</definedName>
    <definedName name="_xlnm.Print_Area" localSheetId="2">'Bang CDKT'!$A$1:$I$165</definedName>
    <definedName name="_xlnm.Print_Area" localSheetId="5">'BC LCTT'!$A$1:$K$55</definedName>
    <definedName name="_xlnm.Print_Area" localSheetId="6">BCKQKD!$A$1:$M$65</definedName>
    <definedName name="_xlnm.Print_Area" localSheetId="7">'Thuyet minh BCTC1'!$A$1:$BG$441</definedName>
    <definedName name="_xlnm.Print_Titles" localSheetId="3">aj!$1:$4</definedName>
    <definedName name="_xlnm.Print_Titles" localSheetId="2">'Bang CDKT'!$1:$8</definedName>
    <definedName name="_xlnm.Print_Titles" localSheetId="6">BCKQKD!$1:$4</definedName>
    <definedName name="_xlnm.Print_Titles" localSheetId="7">'Thuyet minh BCTC1'!$1:$8</definedName>
    <definedName name="SD" localSheetId="11" hidden="1">{"'Sheet1'!$L$16"}</definedName>
    <definedName name="SD" hidden="1">{"'Sheet1'!$L$16"}</definedName>
    <definedName name="T2.2006" localSheetId="11" hidden="1">{"'Sheet1'!$L$16"}</definedName>
    <definedName name="T2.2006" hidden="1">{"'Sheet1'!$L$16"}</definedName>
    <definedName name="th" hidden="1">{0}</definedName>
    <definedName name="thang" hidden="1">{"'Sheet1'!$L$16"}</definedName>
    <definedName name="THANH" hidden="1">{"'Sheet1'!$L$16"}</definedName>
    <definedName name="xcv" localSheetId="11" hidden="1">{"'Sheet1'!$L$16"}</definedName>
    <definedName name="xcv" hidden="1">{"'Sheet1'!$L$16"}</definedName>
    <definedName name="XN908nam2003" localSheetId="11" hidden="1">{"'Sheet1'!$L$16"}</definedName>
    <definedName name="XN908nam2003" hidden="1">{"'Sheet1'!$L$16"}</definedName>
  </definedNames>
  <calcPr calcId="152511"/>
</workbook>
</file>

<file path=xl/calcChain.xml><?xml version="1.0" encoding="utf-8"?>
<calcChain xmlns="http://schemas.openxmlformats.org/spreadsheetml/2006/main">
  <c r="AJ50" i="62" l="1"/>
  <c r="K360" i="32" l="1"/>
  <c r="K362" i="32" s="1"/>
  <c r="I362" i="32"/>
  <c r="I352" i="32"/>
  <c r="AJ94" i="62"/>
  <c r="AJ84" i="62"/>
  <c r="AJ83" i="62"/>
  <c r="F81" i="62"/>
  <c r="F85" i="62" s="1"/>
  <c r="G81" i="62"/>
  <c r="G85" i="62" s="1"/>
  <c r="H81" i="62"/>
  <c r="H85" i="62" s="1"/>
  <c r="I81" i="62"/>
  <c r="I85" i="62" s="1"/>
  <c r="J81" i="62"/>
  <c r="J85" i="62" s="1"/>
  <c r="K81" i="62"/>
  <c r="K85" i="62" s="1"/>
  <c r="L81" i="62"/>
  <c r="L85" i="62" s="1"/>
  <c r="M81" i="62"/>
  <c r="M85" i="62" s="1"/>
  <c r="N81" i="62"/>
  <c r="N85" i="62" s="1"/>
  <c r="O81" i="62"/>
  <c r="O85" i="62" s="1"/>
  <c r="P81" i="62"/>
  <c r="P85" i="62" s="1"/>
  <c r="Q81" i="62"/>
  <c r="Q85" i="62" s="1"/>
  <c r="R81" i="62"/>
  <c r="R85" i="62" s="1"/>
  <c r="S81" i="62"/>
  <c r="S85" i="62" s="1"/>
  <c r="T81" i="62"/>
  <c r="T85" i="62" s="1"/>
  <c r="U81" i="62"/>
  <c r="U85" i="62" s="1"/>
  <c r="V81" i="62"/>
  <c r="V85" i="62" s="1"/>
  <c r="W81" i="62"/>
  <c r="W85" i="62" s="1"/>
  <c r="X81" i="62"/>
  <c r="X85" i="62" s="1"/>
  <c r="Y81" i="62"/>
  <c r="Y85" i="62" s="1"/>
  <c r="Z81" i="62"/>
  <c r="Z85" i="62" s="1"/>
  <c r="AA81" i="62"/>
  <c r="AA85" i="62" s="1"/>
  <c r="AB81" i="62"/>
  <c r="AB85" i="62" s="1"/>
  <c r="AC81" i="62"/>
  <c r="AC85" i="62" s="1"/>
  <c r="AD81" i="62"/>
  <c r="AD85" i="62" s="1"/>
  <c r="AE81" i="62"/>
  <c r="AE85" i="62" s="1"/>
  <c r="AF81" i="62"/>
  <c r="AF85" i="62" s="1"/>
  <c r="AG81" i="62"/>
  <c r="AG85" i="62" s="1"/>
  <c r="AH81" i="62"/>
  <c r="AH85" i="62" s="1"/>
  <c r="AI81" i="62"/>
  <c r="AI85" i="62" s="1"/>
  <c r="E81" i="62"/>
  <c r="E85" i="62" s="1"/>
  <c r="AJ79" i="62"/>
  <c r="AJ81" i="62" s="1"/>
  <c r="AI65" i="62"/>
  <c r="AH65" i="62"/>
  <c r="AG65" i="62"/>
  <c r="AF65" i="62"/>
  <c r="AE65" i="62"/>
  <c r="AD65" i="62"/>
  <c r="AC65" i="62"/>
  <c r="AB65" i="62"/>
  <c r="AA65" i="62"/>
  <c r="Z65" i="62"/>
  <c r="Y65" i="62"/>
  <c r="X65" i="62"/>
  <c r="W65" i="62"/>
  <c r="V65" i="62"/>
  <c r="U65" i="62"/>
  <c r="T65" i="62"/>
  <c r="S65" i="62"/>
  <c r="R65" i="62"/>
  <c r="Q65" i="62"/>
  <c r="P65" i="62"/>
  <c r="O65" i="62"/>
  <c r="N65" i="62"/>
  <c r="M65" i="62"/>
  <c r="L65" i="62"/>
  <c r="K65" i="62"/>
  <c r="J65" i="62"/>
  <c r="I65" i="62"/>
  <c r="H65" i="62"/>
  <c r="G65" i="62"/>
  <c r="F65" i="62"/>
  <c r="E65" i="62"/>
  <c r="AJ63" i="62"/>
  <c r="AJ65" i="62" s="1"/>
  <c r="AI61" i="62"/>
  <c r="AH61" i="62"/>
  <c r="AG61" i="62"/>
  <c r="AF61" i="62"/>
  <c r="AE61" i="62"/>
  <c r="AD61" i="62"/>
  <c r="AC61" i="62"/>
  <c r="AB61" i="62"/>
  <c r="AA61" i="62"/>
  <c r="Z61" i="62"/>
  <c r="Y61" i="62"/>
  <c r="X61" i="62"/>
  <c r="W61" i="62"/>
  <c r="V61" i="62"/>
  <c r="U61" i="62"/>
  <c r="T61" i="62"/>
  <c r="S61" i="62"/>
  <c r="R61" i="62"/>
  <c r="Q61" i="62"/>
  <c r="P61" i="62"/>
  <c r="O61" i="62"/>
  <c r="N61" i="62"/>
  <c r="M61" i="62"/>
  <c r="L61" i="62"/>
  <c r="K61" i="62"/>
  <c r="J61" i="62"/>
  <c r="I61" i="62"/>
  <c r="H61" i="62"/>
  <c r="G61" i="62"/>
  <c r="F61" i="62"/>
  <c r="E61" i="62"/>
  <c r="AJ59" i="62"/>
  <c r="AJ61" i="62" s="1"/>
  <c r="F56" i="62"/>
  <c r="G56" i="62"/>
  <c r="H56" i="62"/>
  <c r="I56" i="62"/>
  <c r="J56" i="62"/>
  <c r="K56" i="62"/>
  <c r="L56" i="62"/>
  <c r="M56" i="62"/>
  <c r="N56" i="62"/>
  <c r="O56" i="62"/>
  <c r="P56" i="62"/>
  <c r="Q56" i="62"/>
  <c r="R56" i="62"/>
  <c r="S56" i="62"/>
  <c r="T56" i="62"/>
  <c r="U56" i="62"/>
  <c r="V56" i="62"/>
  <c r="W56" i="62"/>
  <c r="X56" i="62"/>
  <c r="Y56" i="62"/>
  <c r="Z56" i="62"/>
  <c r="AA56" i="62"/>
  <c r="AB56" i="62"/>
  <c r="AC56" i="62"/>
  <c r="AD56" i="62"/>
  <c r="AE56" i="62"/>
  <c r="AF56" i="62"/>
  <c r="AG56" i="62"/>
  <c r="AH56" i="62"/>
  <c r="AI56" i="62"/>
  <c r="E56" i="62"/>
  <c r="AJ54" i="62"/>
  <c r="AJ56" i="62" s="1"/>
  <c r="AJ52" i="62"/>
  <c r="F52" i="62"/>
  <c r="G52" i="62"/>
  <c r="H52" i="62"/>
  <c r="I52" i="62"/>
  <c r="J52" i="62"/>
  <c r="K52" i="62"/>
  <c r="L52" i="62"/>
  <c r="M52" i="62"/>
  <c r="N52" i="62"/>
  <c r="O52" i="62"/>
  <c r="P52" i="62"/>
  <c r="Q52" i="62"/>
  <c r="R52" i="62"/>
  <c r="S52" i="62"/>
  <c r="T52" i="62"/>
  <c r="U52" i="62"/>
  <c r="V52" i="62"/>
  <c r="W52" i="62"/>
  <c r="X52" i="62"/>
  <c r="Y52" i="62"/>
  <c r="Z52" i="62"/>
  <c r="AA52" i="62"/>
  <c r="AB52" i="62"/>
  <c r="AC52" i="62"/>
  <c r="AD52" i="62"/>
  <c r="AE52" i="62"/>
  <c r="AF52" i="62"/>
  <c r="AG52" i="62"/>
  <c r="AH52" i="62"/>
  <c r="AI52" i="62"/>
  <c r="E52" i="62"/>
  <c r="F27" i="62"/>
  <c r="G27" i="62"/>
  <c r="H27" i="62"/>
  <c r="I27" i="62"/>
  <c r="J27" i="62"/>
  <c r="K27" i="62"/>
  <c r="L27" i="62"/>
  <c r="M27" i="62"/>
  <c r="N27" i="62"/>
  <c r="O27" i="62"/>
  <c r="P27" i="62"/>
  <c r="Q27" i="62"/>
  <c r="R27" i="62"/>
  <c r="S27" i="62"/>
  <c r="U27" i="62"/>
  <c r="V27" i="62"/>
  <c r="W27" i="62"/>
  <c r="X27" i="62"/>
  <c r="Y27" i="62"/>
  <c r="Z27" i="62"/>
  <c r="AA27" i="62"/>
  <c r="AB27" i="62"/>
  <c r="AC27" i="62"/>
  <c r="AD27" i="62"/>
  <c r="AE27" i="62"/>
  <c r="AF27" i="62"/>
  <c r="AG27" i="62"/>
  <c r="AH27" i="62"/>
  <c r="AI27" i="62"/>
  <c r="AJ27" i="62"/>
  <c r="AK27" i="62"/>
  <c r="AL27" i="62"/>
  <c r="AM27" i="62"/>
  <c r="AN27" i="62"/>
  <c r="AO27" i="62"/>
  <c r="AP27" i="62"/>
  <c r="AQ27" i="62"/>
  <c r="E27" i="62"/>
  <c r="AR26" i="62"/>
  <c r="AR22" i="62"/>
  <c r="AR23" i="62"/>
  <c r="AR24" i="62"/>
  <c r="AR25" i="62"/>
  <c r="AR21" i="62"/>
  <c r="AA19" i="62"/>
  <c r="AB19" i="62"/>
  <c r="AJ19" i="62"/>
  <c r="T19" i="62"/>
  <c r="E19" i="62"/>
  <c r="AR14" i="62"/>
  <c r="AR15" i="62"/>
  <c r="AR16" i="62"/>
  <c r="AR17" i="62"/>
  <c r="AR18" i="62"/>
  <c r="T26" i="62"/>
  <c r="T27" i="62" s="1"/>
  <c r="AQ13" i="62"/>
  <c r="AQ19" i="62" s="1"/>
  <c r="AP13" i="62"/>
  <c r="AP19" i="62" s="1"/>
  <c r="AO13" i="62"/>
  <c r="AO19" i="62" s="1"/>
  <c r="AN13" i="62"/>
  <c r="AN19" i="62" s="1"/>
  <c r="AM13" i="62"/>
  <c r="AM19" i="62" s="1"/>
  <c r="AL13" i="62"/>
  <c r="AL19" i="62" s="1"/>
  <c r="AK13" i="62"/>
  <c r="AK19" i="62" s="1"/>
  <c r="AI13" i="62"/>
  <c r="AI19" i="62" s="1"/>
  <c r="AH13" i="62"/>
  <c r="AH19" i="62" s="1"/>
  <c r="AG13" i="62"/>
  <c r="AG19" i="62" s="1"/>
  <c r="AF13" i="62"/>
  <c r="AF19" i="62" s="1"/>
  <c r="AE13" i="62"/>
  <c r="AE19" i="62" s="1"/>
  <c r="AD13" i="62"/>
  <c r="AD19" i="62" s="1"/>
  <c r="AC13" i="62"/>
  <c r="AC19" i="62" s="1"/>
  <c r="Z13" i="62"/>
  <c r="Z19" i="62" s="1"/>
  <c r="Y13" i="62"/>
  <c r="Y19" i="62" s="1"/>
  <c r="X13" i="62"/>
  <c r="X19" i="62" s="1"/>
  <c r="W13" i="62"/>
  <c r="W19" i="62" s="1"/>
  <c r="V13" i="62"/>
  <c r="V19" i="62" s="1"/>
  <c r="U13" i="62"/>
  <c r="U19" i="62" s="1"/>
  <c r="S13" i="62"/>
  <c r="R13" i="62"/>
  <c r="Q13" i="62"/>
  <c r="P13" i="62"/>
  <c r="O13" i="62"/>
  <c r="N13" i="62"/>
  <c r="M13" i="62"/>
  <c r="L13" i="62"/>
  <c r="K13" i="62"/>
  <c r="J13" i="62"/>
  <c r="I13" i="62"/>
  <c r="H13" i="62"/>
  <c r="G13" i="62"/>
  <c r="F13" i="62"/>
  <c r="A3" i="62"/>
  <c r="AR2" i="62"/>
  <c r="A2" i="62"/>
  <c r="F51" i="61"/>
  <c r="G51" i="61"/>
  <c r="H51" i="61"/>
  <c r="I51" i="61"/>
  <c r="J51" i="61"/>
  <c r="K51" i="61"/>
  <c r="L51" i="61"/>
  <c r="M51" i="61"/>
  <c r="N51" i="61"/>
  <c r="O51" i="61"/>
  <c r="P51" i="61"/>
  <c r="Q51" i="61"/>
  <c r="R51" i="61"/>
  <c r="S51" i="61"/>
  <c r="U51" i="61"/>
  <c r="V51" i="61"/>
  <c r="W51" i="61"/>
  <c r="X51" i="61"/>
  <c r="Y51" i="61"/>
  <c r="Z51" i="61"/>
  <c r="AA51" i="61"/>
  <c r="E51" i="61"/>
  <c r="T49" i="61"/>
  <c r="T50" i="61"/>
  <c r="AO51" i="61"/>
  <c r="AK51" i="61"/>
  <c r="AG51" i="61"/>
  <c r="AC51" i="61"/>
  <c r="AQ51" i="61"/>
  <c r="AP51" i="61"/>
  <c r="AN51" i="61"/>
  <c r="AM51" i="61"/>
  <c r="AL51" i="61"/>
  <c r="AI51" i="61"/>
  <c r="AH51" i="61"/>
  <c r="AF51" i="61"/>
  <c r="AE51" i="61"/>
  <c r="AD51" i="61"/>
  <c r="AR50" i="61"/>
  <c r="AB50" i="61"/>
  <c r="AR49" i="61"/>
  <c r="AB47" i="61"/>
  <c r="AJ47" i="61" s="1"/>
  <c r="AR47" i="61" s="1"/>
  <c r="K278" i="32"/>
  <c r="J278" i="32"/>
  <c r="I278" i="32"/>
  <c r="K274" i="32"/>
  <c r="J274" i="32"/>
  <c r="I274" i="32"/>
  <c r="AQ16" i="61"/>
  <c r="AP16" i="61"/>
  <c r="AO16" i="61"/>
  <c r="AN16" i="61"/>
  <c r="AM16" i="61"/>
  <c r="AL16" i="61"/>
  <c r="AK16" i="61"/>
  <c r="AJ16" i="61"/>
  <c r="AI16" i="61"/>
  <c r="AH16" i="61"/>
  <c r="AG16" i="61"/>
  <c r="AF16" i="61"/>
  <c r="AE16" i="61"/>
  <c r="AD16" i="61"/>
  <c r="AC16" i="61"/>
  <c r="AB16" i="61"/>
  <c r="AA16" i="61"/>
  <c r="Z16" i="61"/>
  <c r="Y16" i="61"/>
  <c r="X16" i="61"/>
  <c r="W16" i="61"/>
  <c r="V16" i="61"/>
  <c r="U16" i="61"/>
  <c r="S16" i="61"/>
  <c r="R16" i="61"/>
  <c r="Q16" i="61"/>
  <c r="P16" i="61"/>
  <c r="O16" i="61"/>
  <c r="N16" i="61"/>
  <c r="M16" i="61"/>
  <c r="L16" i="61"/>
  <c r="K16" i="61"/>
  <c r="J16" i="61"/>
  <c r="I16" i="61"/>
  <c r="H16" i="61"/>
  <c r="G16" i="61"/>
  <c r="F16" i="61"/>
  <c r="E16" i="61"/>
  <c r="AR14" i="61"/>
  <c r="AR16" i="61" s="1"/>
  <c r="T14" i="61"/>
  <c r="T16" i="61" s="1"/>
  <c r="AR13" i="61"/>
  <c r="AQ13" i="61"/>
  <c r="AP13" i="61"/>
  <c r="AO13" i="61"/>
  <c r="AN13" i="61"/>
  <c r="AM13" i="61"/>
  <c r="AL13" i="61"/>
  <c r="AK13" i="61"/>
  <c r="AJ13" i="61"/>
  <c r="AI13" i="61"/>
  <c r="AH13" i="61"/>
  <c r="AG13" i="61"/>
  <c r="AF13" i="61"/>
  <c r="AE13" i="61"/>
  <c r="AD13" i="61"/>
  <c r="AC13" i="61"/>
  <c r="AB13" i="61"/>
  <c r="AA13" i="61"/>
  <c r="Z13" i="61"/>
  <c r="Y13" i="61"/>
  <c r="X13" i="61"/>
  <c r="W13" i="61"/>
  <c r="V13" i="61"/>
  <c r="U13" i="61"/>
  <c r="S13" i="61"/>
  <c r="R13" i="61"/>
  <c r="Q13" i="61"/>
  <c r="P13" i="61"/>
  <c r="O13" i="61"/>
  <c r="N13" i="61"/>
  <c r="M13" i="61"/>
  <c r="L13" i="61"/>
  <c r="K13" i="61"/>
  <c r="J13" i="61"/>
  <c r="I13" i="61"/>
  <c r="H13" i="61"/>
  <c r="G13" i="61"/>
  <c r="F13" i="61"/>
  <c r="E13" i="61"/>
  <c r="A3" i="61"/>
  <c r="AR2" i="61"/>
  <c r="A2" i="61"/>
  <c r="J246" i="32"/>
  <c r="K246" i="32"/>
  <c r="I246" i="32"/>
  <c r="F238" i="32"/>
  <c r="G238" i="32"/>
  <c r="H238" i="32"/>
  <c r="I238" i="32"/>
  <c r="J238" i="32"/>
  <c r="K238" i="32"/>
  <c r="E238" i="32"/>
  <c r="H208" i="32"/>
  <c r="I208" i="32"/>
  <c r="G208" i="32"/>
  <c r="H206" i="32"/>
  <c r="H209" i="32" s="1"/>
  <c r="I206" i="32"/>
  <c r="J206" i="32"/>
  <c r="J209" i="32" s="1"/>
  <c r="G206" i="32"/>
  <c r="K205" i="32"/>
  <c r="K204" i="32"/>
  <c r="K201" i="32"/>
  <c r="J201" i="32"/>
  <c r="J208" i="32" s="1"/>
  <c r="I202" i="32"/>
  <c r="G202" i="32"/>
  <c r="AT34" i="60"/>
  <c r="AS34" i="60"/>
  <c r="AR34" i="60"/>
  <c r="AQ34" i="60"/>
  <c r="AP34" i="60"/>
  <c r="AO34" i="60"/>
  <c r="AN34" i="60"/>
  <c r="AM34" i="60"/>
  <c r="AL34" i="60"/>
  <c r="AJ34" i="60"/>
  <c r="AI34" i="60"/>
  <c r="AH34" i="60"/>
  <c r="AG34" i="60"/>
  <c r="AF34" i="60"/>
  <c r="AE34" i="60"/>
  <c r="AD34" i="60"/>
  <c r="AB34" i="60"/>
  <c r="AA34" i="60"/>
  <c r="Z34" i="60"/>
  <c r="Y34" i="60"/>
  <c r="X34" i="60"/>
  <c r="W34" i="60"/>
  <c r="V34" i="60"/>
  <c r="T34" i="60"/>
  <c r="S34" i="60"/>
  <c r="R34" i="60"/>
  <c r="Q34" i="60"/>
  <c r="P34" i="60"/>
  <c r="O34" i="60"/>
  <c r="N34" i="60"/>
  <c r="M34" i="60"/>
  <c r="E34" i="60"/>
  <c r="U33" i="60"/>
  <c r="U34" i="60" s="1"/>
  <c r="AT22" i="60"/>
  <c r="AR22" i="60"/>
  <c r="AQ22" i="60"/>
  <c r="AP22" i="60"/>
  <c r="AO22" i="60"/>
  <c r="AN22" i="60"/>
  <c r="AM22" i="60"/>
  <c r="AL22" i="60"/>
  <c r="AJ22" i="60"/>
  <c r="AI22" i="60"/>
  <c r="AH22" i="60"/>
  <c r="AG22" i="60"/>
  <c r="AF22" i="60"/>
  <c r="AE22" i="60"/>
  <c r="AD22" i="60"/>
  <c r="AB22" i="60"/>
  <c r="AA22" i="60"/>
  <c r="Z22" i="60"/>
  <c r="Y22" i="60"/>
  <c r="X22" i="60"/>
  <c r="W22" i="60"/>
  <c r="V22" i="60"/>
  <c r="T22" i="60"/>
  <c r="S22" i="60"/>
  <c r="R22" i="60"/>
  <c r="Q22" i="60"/>
  <c r="P22" i="60"/>
  <c r="O22" i="60"/>
  <c r="N22" i="60"/>
  <c r="E22" i="60"/>
  <c r="AK20" i="60"/>
  <c r="AC20" i="60"/>
  <c r="E20" i="60"/>
  <c r="M20" i="60" s="1"/>
  <c r="U20" i="60" s="1"/>
  <c r="M19" i="60"/>
  <c r="AK18" i="60"/>
  <c r="AC18" i="60"/>
  <c r="E18" i="60"/>
  <c r="M18" i="60" s="1"/>
  <c r="U18" i="60" s="1"/>
  <c r="U22" i="60" s="1"/>
  <c r="M17" i="60"/>
  <c r="M16" i="60"/>
  <c r="A3" i="60"/>
  <c r="AS2" i="60"/>
  <c r="A2" i="60"/>
  <c r="AJ85" i="62" l="1"/>
  <c r="AR13" i="62"/>
  <c r="AR19" i="62" s="1"/>
  <c r="AR27" i="62"/>
  <c r="T51" i="61"/>
  <c r="K208" i="32"/>
  <c r="AJ51" i="61"/>
  <c r="AB51" i="61"/>
  <c r="AR51" i="61"/>
  <c r="T13" i="61"/>
  <c r="I209" i="32"/>
  <c r="G209" i="32"/>
  <c r="K202" i="32"/>
  <c r="K206" i="32"/>
  <c r="M22" i="60"/>
  <c r="AS18" i="60"/>
  <c r="AS20" i="60"/>
  <c r="AS22" i="60" s="1"/>
  <c r="AK22" i="60"/>
  <c r="AK33" i="60"/>
  <c r="AK34" i="60" s="1"/>
  <c r="K209" i="32" l="1"/>
  <c r="K195" i="32" l="1"/>
  <c r="I195" i="32"/>
  <c r="F186" i="32"/>
  <c r="H186" i="32"/>
  <c r="I186" i="32"/>
  <c r="E186" i="32"/>
  <c r="F184" i="32"/>
  <c r="G184" i="32"/>
  <c r="H184" i="32"/>
  <c r="I184" i="32"/>
  <c r="J184" i="32"/>
  <c r="E184" i="32"/>
  <c r="K183" i="32"/>
  <c r="K182" i="32"/>
  <c r="K178" i="32"/>
  <c r="F180" i="32"/>
  <c r="H180" i="32"/>
  <c r="H187" i="32" s="1"/>
  <c r="I180" i="32"/>
  <c r="I187" i="32" s="1"/>
  <c r="J180" i="32"/>
  <c r="E180" i="32"/>
  <c r="E187" i="32" s="1"/>
  <c r="K187" i="32" s="1"/>
  <c r="U22" i="50"/>
  <c r="AS17" i="50"/>
  <c r="AS18" i="50"/>
  <c r="AS19" i="50"/>
  <c r="AS20" i="50"/>
  <c r="AS21" i="50"/>
  <c r="J108" i="32"/>
  <c r="K108" i="32"/>
  <c r="I108" i="32"/>
  <c r="F91" i="32"/>
  <c r="G91" i="32"/>
  <c r="H91" i="32"/>
  <c r="I91" i="32"/>
  <c r="J91" i="32"/>
  <c r="K91" i="32"/>
  <c r="E91" i="32"/>
  <c r="J80" i="32"/>
  <c r="K80" i="32"/>
  <c r="I80" i="32"/>
  <c r="I75" i="32"/>
  <c r="J75" i="32"/>
  <c r="K75" i="32"/>
  <c r="J67" i="32"/>
  <c r="K67" i="32"/>
  <c r="I67" i="32"/>
  <c r="J61" i="32"/>
  <c r="K61" i="32"/>
  <c r="I61" i="32"/>
  <c r="F40" i="32"/>
  <c r="H40" i="32"/>
  <c r="I40" i="32"/>
  <c r="E40" i="32"/>
  <c r="K43" i="32"/>
  <c r="K42" i="32"/>
  <c r="G43" i="32"/>
  <c r="G40" i="32" s="1"/>
  <c r="H132" i="4"/>
  <c r="I132" i="4"/>
  <c r="H131" i="4"/>
  <c r="I131" i="4"/>
  <c r="G131" i="4"/>
  <c r="G132" i="4"/>
  <c r="I134" i="4"/>
  <c r="G134" i="4"/>
  <c r="F38" i="44"/>
  <c r="F37" i="44"/>
  <c r="F34" i="44"/>
  <c r="F33" i="44"/>
  <c r="F30" i="44"/>
  <c r="F29" i="44"/>
  <c r="F22" i="44"/>
  <c r="F23" i="44"/>
  <c r="F24" i="44"/>
  <c r="F25" i="44"/>
  <c r="F26" i="44"/>
  <c r="F21" i="44"/>
  <c r="F18" i="44"/>
  <c r="F31" i="44"/>
  <c r="F16" i="44"/>
  <c r="F19" i="44" s="1"/>
  <c r="F14" i="44"/>
  <c r="H34" i="44"/>
  <c r="H24" i="44"/>
  <c r="H18" i="44"/>
  <c r="H38" i="44"/>
  <c r="H33" i="44"/>
  <c r="H30" i="44"/>
  <c r="H29" i="44"/>
  <c r="H26" i="44"/>
  <c r="H25" i="44"/>
  <c r="H23" i="44"/>
  <c r="H22" i="44"/>
  <c r="H21" i="44"/>
  <c r="H15" i="44"/>
  <c r="H14" i="44"/>
  <c r="M19" i="44"/>
  <c r="M16" i="44"/>
  <c r="K184" i="32" l="1"/>
  <c r="F187" i="32"/>
  <c r="K186" i="32"/>
  <c r="K40" i="32"/>
  <c r="F27" i="44"/>
  <c r="F32" i="44" s="1"/>
  <c r="F35" i="44" s="1"/>
  <c r="H31" i="44"/>
  <c r="I31" i="44"/>
  <c r="J31" i="44"/>
  <c r="L31" i="44"/>
  <c r="J27" i="44"/>
  <c r="J32" i="44" s="1"/>
  <c r="J35" i="44" s="1"/>
  <c r="L27" i="44"/>
  <c r="L32" i="44" s="1"/>
  <c r="L35" i="44" s="1"/>
  <c r="G31" i="44"/>
  <c r="H64" i="4"/>
  <c r="I64" i="4"/>
  <c r="G64" i="4" l="1"/>
  <c r="I61" i="4"/>
  <c r="I142" i="4" l="1"/>
  <c r="I16" i="32" l="1"/>
  <c r="G16" i="44" l="1"/>
  <c r="G19" i="44" s="1"/>
  <c r="G27" i="44" s="1"/>
  <c r="G32" i="44" s="1"/>
  <c r="G35" i="44" s="1"/>
  <c r="G37" i="44" s="1"/>
  <c r="G55" i="4" l="1"/>
  <c r="G58" i="4"/>
  <c r="G23" i="4"/>
  <c r="H73" i="4" l="1"/>
  <c r="H41" i="4" s="1"/>
  <c r="I73" i="4"/>
  <c r="G73" i="4"/>
  <c r="H56" i="44" l="1"/>
  <c r="H167" i="4"/>
  <c r="H63" i="44" l="1"/>
  <c r="H57" i="44"/>
  <c r="G433" i="32" l="1"/>
  <c r="K390" i="32"/>
  <c r="J390" i="32"/>
  <c r="K369" i="32"/>
  <c r="K352" i="32"/>
  <c r="M17" i="44"/>
  <c r="M20" i="44"/>
  <c r="M28" i="44"/>
  <c r="M31" i="44"/>
  <c r="M36" i="44"/>
  <c r="I16" i="44"/>
  <c r="K17" i="44"/>
  <c r="K20" i="44"/>
  <c r="K28" i="44"/>
  <c r="K36" i="44"/>
  <c r="K45" i="49"/>
  <c r="G117" i="4"/>
  <c r="K15" i="44"/>
  <c r="K16" i="44" s="1"/>
  <c r="K19" i="44" s="1"/>
  <c r="I424" i="32"/>
  <c r="K41" i="32"/>
  <c r="G102" i="4"/>
  <c r="G16" i="4"/>
  <c r="G19" i="4"/>
  <c r="G32" i="4"/>
  <c r="G35" i="4"/>
  <c r="G43" i="4"/>
  <c r="G52" i="4"/>
  <c r="G51" i="4" s="1"/>
  <c r="G61" i="4"/>
  <c r="G67" i="4"/>
  <c r="H16" i="44"/>
  <c r="H19" i="44" s="1"/>
  <c r="H27" i="44" s="1"/>
  <c r="H32" i="44" s="1"/>
  <c r="I52" i="49"/>
  <c r="I47" i="49"/>
  <c r="I46" i="49"/>
  <c r="A57" i="44"/>
  <c r="M42" i="44"/>
  <c r="G43" i="44"/>
  <c r="G45" i="44"/>
  <c r="G46" i="44"/>
  <c r="G47" i="44"/>
  <c r="G48" i="44"/>
  <c r="I22" i="49"/>
  <c r="I39" i="49"/>
  <c r="I31" i="49"/>
  <c r="J310" i="32"/>
  <c r="K310" i="32"/>
  <c r="I310" i="32"/>
  <c r="G178" i="32"/>
  <c r="K185" i="32"/>
  <c r="K179" i="32"/>
  <c r="I52" i="32"/>
  <c r="I41" i="32"/>
  <c r="I406" i="32"/>
  <c r="K375" i="32"/>
  <c r="J369" i="32"/>
  <c r="I355" i="32"/>
  <c r="I365" i="32" s="1"/>
  <c r="I372" i="32" s="1"/>
  <c r="I378" i="32" s="1"/>
  <c r="I385" i="32" s="1"/>
  <c r="I393" i="32" s="1"/>
  <c r="I401" i="32" s="1"/>
  <c r="I410" i="32" s="1"/>
  <c r="I415" i="32" s="1"/>
  <c r="I421" i="32" s="1"/>
  <c r="K355" i="32"/>
  <c r="K365" i="32" s="1"/>
  <c r="K372" i="32" s="1"/>
  <c r="K378" i="32" s="1"/>
  <c r="K385" i="32" s="1"/>
  <c r="K393" i="32" s="1"/>
  <c r="K401" i="32" s="1"/>
  <c r="K410" i="32" s="1"/>
  <c r="K415" i="32" s="1"/>
  <c r="K421" i="32" s="1"/>
  <c r="K398" i="32"/>
  <c r="I398" i="32"/>
  <c r="K382" i="32"/>
  <c r="I16" i="4"/>
  <c r="I19" i="4"/>
  <c r="I23" i="4"/>
  <c r="I32" i="4"/>
  <c r="I35" i="4"/>
  <c r="I43" i="4"/>
  <c r="I52" i="4"/>
  <c r="I51" i="4" s="1"/>
  <c r="I58" i="4"/>
  <c r="I67" i="4"/>
  <c r="I102" i="4"/>
  <c r="I117" i="4"/>
  <c r="K406" i="32"/>
  <c r="K317" i="32"/>
  <c r="I317" i="32"/>
  <c r="J306" i="32"/>
  <c r="K307" i="32"/>
  <c r="K269" i="32"/>
  <c r="K257" i="32"/>
  <c r="K249" i="32"/>
  <c r="K241" i="32"/>
  <c r="K231" i="32"/>
  <c r="J193" i="32"/>
  <c r="J195" i="32" s="1"/>
  <c r="K190" i="32"/>
  <c r="K181" i="32"/>
  <c r="G168" i="32"/>
  <c r="I171" i="32"/>
  <c r="G171" i="32"/>
  <c r="E171" i="32"/>
  <c r="I168" i="32"/>
  <c r="E168" i="32"/>
  <c r="K167" i="32"/>
  <c r="K166" i="32"/>
  <c r="K165" i="32"/>
  <c r="K164" i="32"/>
  <c r="K163" i="32"/>
  <c r="I160" i="32"/>
  <c r="G160" i="32"/>
  <c r="G172" i="32" s="1"/>
  <c r="K159" i="32"/>
  <c r="K158" i="32"/>
  <c r="K157" i="32"/>
  <c r="K156" i="32"/>
  <c r="K155" i="32"/>
  <c r="K154" i="32"/>
  <c r="U35" i="50"/>
  <c r="M22" i="50"/>
  <c r="AS14" i="50"/>
  <c r="E160" i="32"/>
  <c r="E35" i="50"/>
  <c r="E18" i="50"/>
  <c r="J101" i="32"/>
  <c r="K101" i="32"/>
  <c r="I101" i="32"/>
  <c r="K96" i="32"/>
  <c r="K47" i="32"/>
  <c r="J42" i="32"/>
  <c r="J40" i="32" s="1"/>
  <c r="I47" i="32"/>
  <c r="I69" i="32" s="1"/>
  <c r="I190" i="32" s="1"/>
  <c r="I241" i="32" s="1"/>
  <c r="I269" i="32" s="1"/>
  <c r="I307" i="32" s="1"/>
  <c r="K15" i="32"/>
  <c r="K22" i="32"/>
  <c r="A9" i="49"/>
  <c r="H158" i="4"/>
  <c r="AS25" i="50"/>
  <c r="M20" i="50"/>
  <c r="A6" i="50"/>
  <c r="AS2" i="50"/>
  <c r="J22" i="32"/>
  <c r="J15" i="32"/>
  <c r="A2" i="32"/>
  <c r="K418" i="32"/>
  <c r="A441" i="32"/>
  <c r="A435" i="32"/>
  <c r="A52" i="49"/>
  <c r="A47" i="49"/>
  <c r="A63" i="44"/>
  <c r="I375" i="32"/>
  <c r="AK21" i="50"/>
  <c r="AC31" i="50"/>
  <c r="AC21" i="50"/>
  <c r="M31" i="50"/>
  <c r="M30" i="50"/>
  <c r="M29" i="50"/>
  <c r="M27" i="50"/>
  <c r="M21" i="50"/>
  <c r="E30" i="50"/>
  <c r="E31" i="50"/>
  <c r="E17" i="50"/>
  <c r="E19" i="50"/>
  <c r="E20" i="50"/>
  <c r="E21" i="50"/>
  <c r="E22" i="50"/>
  <c r="AK31" i="50"/>
  <c r="K2" i="49"/>
  <c r="K69" i="32"/>
  <c r="K10" i="59"/>
  <c r="J10" i="59"/>
  <c r="I10" i="59"/>
  <c r="H10" i="59"/>
  <c r="G10" i="59"/>
  <c r="F10" i="59"/>
  <c r="E10" i="59"/>
  <c r="D10" i="59"/>
  <c r="C10" i="59"/>
  <c r="L9" i="59"/>
  <c r="L8" i="59"/>
  <c r="L7" i="59"/>
  <c r="L10" i="59" s="1"/>
  <c r="I382" i="32"/>
  <c r="U18" i="50"/>
  <c r="U31" i="50"/>
  <c r="I10" i="56"/>
  <c r="F14" i="56"/>
  <c r="E14" i="56"/>
  <c r="D14" i="56"/>
  <c r="C14" i="56"/>
  <c r="G13" i="56"/>
  <c r="H13" i="56"/>
  <c r="I13" i="56" s="1"/>
  <c r="G12" i="56"/>
  <c r="G11" i="56"/>
  <c r="H11" i="56"/>
  <c r="I11" i="56" s="1"/>
  <c r="F10" i="56"/>
  <c r="E10" i="56"/>
  <c r="D10" i="56"/>
  <c r="C10" i="56"/>
  <c r="G9" i="56"/>
  <c r="H9" i="56" s="1"/>
  <c r="G8" i="56"/>
  <c r="G7" i="56"/>
  <c r="H7" i="56"/>
  <c r="G14" i="56"/>
  <c r="H12" i="56"/>
  <c r="I12" i="56" s="1"/>
  <c r="G10" i="56"/>
  <c r="H8" i="56"/>
  <c r="H10" i="56" s="1"/>
  <c r="H14" i="56"/>
  <c r="K30" i="32"/>
  <c r="K29" i="32" s="1"/>
  <c r="G33" i="35"/>
  <c r="G37" i="35" s="1"/>
  <c r="G38" i="35" s="1"/>
  <c r="AC20" i="50"/>
  <c r="E201" i="52"/>
  <c r="AC30" i="50"/>
  <c r="H198" i="52"/>
  <c r="A3" i="44"/>
  <c r="A3" i="49" s="1"/>
  <c r="G52" i="52"/>
  <c r="E20" i="53"/>
  <c r="E34" i="53"/>
  <c r="E35" i="53"/>
  <c r="E33" i="53"/>
  <c r="E32" i="53"/>
  <c r="E31" i="53"/>
  <c r="G30" i="53"/>
  <c r="F30" i="53"/>
  <c r="E30" i="53"/>
  <c r="D30" i="53"/>
  <c r="C30" i="53"/>
  <c r="G21" i="53"/>
  <c r="F21" i="53"/>
  <c r="E21" i="53"/>
  <c r="D21" i="53"/>
  <c r="G20" i="53"/>
  <c r="F20" i="53"/>
  <c r="D20" i="53"/>
  <c r="G19" i="53"/>
  <c r="F19" i="53"/>
  <c r="E19" i="53"/>
  <c r="D19" i="53"/>
  <c r="C21" i="53"/>
  <c r="C20" i="53"/>
  <c r="C19" i="53"/>
  <c r="G18" i="53"/>
  <c r="F18" i="53"/>
  <c r="E18" i="53"/>
  <c r="D18" i="53"/>
  <c r="C18" i="53"/>
  <c r="G17" i="53"/>
  <c r="G22" i="53"/>
  <c r="G23" i="53" s="1"/>
  <c r="F17" i="53"/>
  <c r="E17" i="53"/>
  <c r="E22" i="53"/>
  <c r="D17" i="53"/>
  <c r="C17" i="53"/>
  <c r="G15" i="53"/>
  <c r="F15" i="53"/>
  <c r="E15" i="53"/>
  <c r="D15" i="53"/>
  <c r="C15" i="53"/>
  <c r="C7" i="53"/>
  <c r="D7" i="53" s="1"/>
  <c r="M35" i="50"/>
  <c r="G123" i="52"/>
  <c r="F125" i="52"/>
  <c r="G126" i="52" s="1"/>
  <c r="F132" i="52"/>
  <c r="F135" i="52"/>
  <c r="F134" i="52"/>
  <c r="G161" i="52"/>
  <c r="F165" i="52" s="1"/>
  <c r="G166" i="52" s="1"/>
  <c r="F205" i="52"/>
  <c r="E208" i="52"/>
  <c r="E211" i="52"/>
  <c r="E214" i="52" s="1"/>
  <c r="F215" i="52" s="1"/>
  <c r="F265" i="52"/>
  <c r="E263" i="52"/>
  <c r="E264" i="52"/>
  <c r="E255" i="52"/>
  <c r="F255" i="52"/>
  <c r="F259" i="52"/>
  <c r="G40" i="52"/>
  <c r="F44" i="52" s="1"/>
  <c r="G45" i="52" s="1"/>
  <c r="G109" i="52"/>
  <c r="G33" i="52"/>
  <c r="D10" i="52"/>
  <c r="D12" i="52" s="1"/>
  <c r="G85" i="52"/>
  <c r="G87" i="52" s="1"/>
  <c r="D95" i="52" s="1"/>
  <c r="E97" i="52" s="1"/>
  <c r="D222" i="52"/>
  <c r="D224" i="52" s="1"/>
  <c r="G222" i="52"/>
  <c r="G224" i="52" s="1"/>
  <c r="H224" i="52" s="1"/>
  <c r="E21" i="52"/>
  <c r="G48" i="52"/>
  <c r="G60" i="52"/>
  <c r="E185" i="52"/>
  <c r="E271" i="52"/>
  <c r="G64" i="52"/>
  <c r="F73" i="52"/>
  <c r="G47" i="52"/>
  <c r="F243" i="52"/>
  <c r="I150" i="4"/>
  <c r="G71" i="52"/>
  <c r="G67" i="52"/>
  <c r="G62" i="52"/>
  <c r="E192" i="52"/>
  <c r="F171" i="52"/>
  <c r="F170" i="52"/>
  <c r="G152" i="52"/>
  <c r="F155" i="52" s="1"/>
  <c r="G156" i="52" s="1"/>
  <c r="H222" i="52"/>
  <c r="H223" i="52" s="1"/>
  <c r="F222" i="52"/>
  <c r="F223" i="52" s="1"/>
  <c r="E222" i="52"/>
  <c r="E223" i="52" s="1"/>
  <c r="H85" i="52"/>
  <c r="H87" i="52" s="1"/>
  <c r="F85" i="52"/>
  <c r="F87" i="52" s="1"/>
  <c r="E85" i="52"/>
  <c r="E87" i="52" s="1"/>
  <c r="D85" i="52"/>
  <c r="D86" i="52" s="1"/>
  <c r="G10" i="52"/>
  <c r="G12" i="52" s="1"/>
  <c r="F10" i="52"/>
  <c r="F12" i="52" s="1"/>
  <c r="E10" i="52"/>
  <c r="E12" i="52" s="1"/>
  <c r="A3" i="50"/>
  <c r="A2" i="50"/>
  <c r="AR35" i="50"/>
  <c r="AQ35" i="50"/>
  <c r="AO35" i="50"/>
  <c r="AN35" i="50"/>
  <c r="AM35" i="50"/>
  <c r="AL35" i="50"/>
  <c r="AJ35" i="50"/>
  <c r="AI35" i="50"/>
  <c r="AG35" i="50"/>
  <c r="AF35" i="50"/>
  <c r="AE35" i="50"/>
  <c r="AD35" i="50"/>
  <c r="AB35" i="50"/>
  <c r="AA35" i="50"/>
  <c r="Y35" i="50"/>
  <c r="X35" i="50"/>
  <c r="W35" i="50"/>
  <c r="V35" i="50"/>
  <c r="T35" i="50"/>
  <c r="S35" i="50"/>
  <c r="Q35" i="50"/>
  <c r="P35" i="50"/>
  <c r="O35" i="50"/>
  <c r="N35" i="50"/>
  <c r="L35" i="50"/>
  <c r="K35" i="50"/>
  <c r="I35" i="50"/>
  <c r="H35" i="50"/>
  <c r="G35" i="50"/>
  <c r="F35" i="50"/>
  <c r="AK30" i="50"/>
  <c r="AK29" i="50"/>
  <c r="AK28" i="50"/>
  <c r="AK27" i="50"/>
  <c r="AC29" i="50"/>
  <c r="AC28" i="50"/>
  <c r="AC27" i="50"/>
  <c r="U29" i="50"/>
  <c r="U28" i="50"/>
  <c r="U27" i="50"/>
  <c r="M28" i="50"/>
  <c r="AR36" i="50"/>
  <c r="AJ32" i="50"/>
  <c r="AJ36" i="50"/>
  <c r="AB36" i="50"/>
  <c r="T32" i="50"/>
  <c r="T36" i="50"/>
  <c r="L32" i="50"/>
  <c r="L36" i="50"/>
  <c r="E29" i="50"/>
  <c r="E28" i="50"/>
  <c r="E27" i="50"/>
  <c r="E32" i="50" s="1"/>
  <c r="AK20" i="50"/>
  <c r="AK19" i="50"/>
  <c r="AK18" i="50"/>
  <c r="AK17" i="50"/>
  <c r="AK16" i="50"/>
  <c r="AK15" i="50"/>
  <c r="AK22" i="50"/>
  <c r="AK35" i="50"/>
  <c r="AC19" i="50"/>
  <c r="AC17" i="50"/>
  <c r="AC16" i="50"/>
  <c r="U19" i="50"/>
  <c r="U17" i="50"/>
  <c r="U16" i="50"/>
  <c r="M19" i="50"/>
  <c r="M18" i="50"/>
  <c r="M17" i="50"/>
  <c r="M16" i="50"/>
  <c r="K36" i="50"/>
  <c r="I36" i="50"/>
  <c r="H36" i="50"/>
  <c r="G36" i="50"/>
  <c r="A7" i="32"/>
  <c r="K2" i="32"/>
  <c r="M2" i="44"/>
  <c r="A2" i="44"/>
  <c r="A2" i="49" s="1"/>
  <c r="G99" i="4"/>
  <c r="I99" i="4"/>
  <c r="A1" i="44"/>
  <c r="A1" i="49" s="1"/>
  <c r="A1" i="32"/>
  <c r="A3" i="32"/>
  <c r="F36" i="50"/>
  <c r="E276" i="52"/>
  <c r="I30" i="32"/>
  <c r="I29" i="32" s="1"/>
  <c r="G150" i="4"/>
  <c r="AC22" i="50"/>
  <c r="G162" i="52"/>
  <c r="E202" i="52"/>
  <c r="E36" i="53"/>
  <c r="F268" i="52"/>
  <c r="E267" i="52" s="1"/>
  <c r="AK32" i="50"/>
  <c r="G11" i="52"/>
  <c r="D22" i="53"/>
  <c r="D23" i="53"/>
  <c r="AS15" i="50"/>
  <c r="AS26" i="50"/>
  <c r="AT14" i="50"/>
  <c r="AC32" i="50"/>
  <c r="AC35" i="50"/>
  <c r="AS16" i="50"/>
  <c r="N36" i="50"/>
  <c r="P36" i="50"/>
  <c r="S36" i="50"/>
  <c r="W36" i="50"/>
  <c r="Y36" i="50"/>
  <c r="AD36" i="50"/>
  <c r="AF36" i="50"/>
  <c r="AI36" i="50"/>
  <c r="AS27" i="50"/>
  <c r="AS29" i="50"/>
  <c r="AM36" i="50"/>
  <c r="AO36" i="50"/>
  <c r="D87" i="52"/>
  <c r="I87" i="52" s="1"/>
  <c r="D223" i="52"/>
  <c r="F227" i="52" s="1"/>
  <c r="G223" i="52"/>
  <c r="E230" i="52" s="1"/>
  <c r="F231" i="52" s="1"/>
  <c r="F86" i="52"/>
  <c r="K22" i="49"/>
  <c r="K31" i="49"/>
  <c r="X36" i="50"/>
  <c r="AA36" i="50"/>
  <c r="AE36" i="50"/>
  <c r="F136" i="52"/>
  <c r="F22" i="53"/>
  <c r="K39" i="49"/>
  <c r="O36" i="50"/>
  <c r="Q36" i="50"/>
  <c r="V36" i="50"/>
  <c r="AG36" i="50"/>
  <c r="AS28" i="50"/>
  <c r="AS30" i="50"/>
  <c r="AL36" i="50"/>
  <c r="AN36" i="50"/>
  <c r="AQ36" i="50"/>
  <c r="E11" i="52"/>
  <c r="I12" i="52"/>
  <c r="I85" i="52"/>
  <c r="F248" i="52"/>
  <c r="F249" i="52"/>
  <c r="E246" i="52"/>
  <c r="F247" i="52" s="1"/>
  <c r="G117" i="52"/>
  <c r="G118" i="52"/>
  <c r="G163" i="52"/>
  <c r="M32" i="50"/>
  <c r="AT25" i="50"/>
  <c r="C22" i="53"/>
  <c r="F114" i="52"/>
  <c r="E203" i="52"/>
  <c r="E204" i="52"/>
  <c r="AK36" i="50"/>
  <c r="F137" i="52"/>
  <c r="G25" i="35"/>
  <c r="G26" i="35" s="1"/>
  <c r="D233" i="52"/>
  <c r="D236" i="52" s="1"/>
  <c r="F237" i="52" s="1"/>
  <c r="D100" i="52"/>
  <c r="D102" i="52" s="1"/>
  <c r="F25" i="35"/>
  <c r="F26" i="35" s="1"/>
  <c r="AS35" i="50"/>
  <c r="G115" i="52"/>
  <c r="H25" i="35"/>
  <c r="G138" i="52"/>
  <c r="F144" i="52"/>
  <c r="U32" i="50"/>
  <c r="AS31" i="50"/>
  <c r="G141" i="52"/>
  <c r="G140" i="52"/>
  <c r="G145" i="52"/>
  <c r="G146" i="52"/>
  <c r="G147" i="52"/>
  <c r="I417" i="32"/>
  <c r="E25" i="35"/>
  <c r="E26" i="35" s="1"/>
  <c r="I26" i="35" s="1"/>
  <c r="D25" i="52"/>
  <c r="D27" i="52" s="1"/>
  <c r="G86" i="52" l="1"/>
  <c r="F11" i="52"/>
  <c r="I10" i="52"/>
  <c r="I222" i="52"/>
  <c r="D11" i="52"/>
  <c r="I11" i="52" s="1"/>
  <c r="E226" i="52"/>
  <c r="E86" i="52"/>
  <c r="H86" i="52"/>
  <c r="C23" i="53"/>
  <c r="G186" i="32"/>
  <c r="G180" i="32"/>
  <c r="G187" i="32" s="1"/>
  <c r="AC36" i="50"/>
  <c r="AS32" i="50"/>
  <c r="AT32" i="50" s="1"/>
  <c r="M36" i="50"/>
  <c r="F23" i="53"/>
  <c r="G101" i="4"/>
  <c r="D235" i="52"/>
  <c r="U36" i="50"/>
  <c r="AS22" i="50"/>
  <c r="G168" i="52"/>
  <c r="G167" i="52"/>
  <c r="G127" i="52"/>
  <c r="G128" i="52"/>
  <c r="I14" i="56"/>
  <c r="E36" i="50"/>
  <c r="K40" i="49"/>
  <c r="K43" i="49" s="1"/>
  <c r="I172" i="32"/>
  <c r="K171" i="32"/>
  <c r="I101" i="4"/>
  <c r="I41" i="4"/>
  <c r="D28" i="52"/>
  <c r="D103" i="52"/>
  <c r="F228" i="52"/>
  <c r="E224" i="52"/>
  <c r="F224" i="52" s="1"/>
  <c r="K168" i="32"/>
  <c r="I418" i="32"/>
  <c r="E172" i="32"/>
  <c r="I258" i="32"/>
  <c r="I251" i="32"/>
  <c r="I369" i="32"/>
  <c r="K180" i="32"/>
  <c r="K321" i="32"/>
  <c r="K320" i="32" s="1"/>
  <c r="K316" i="32"/>
  <c r="I321" i="32"/>
  <c r="I320" i="32" s="1"/>
  <c r="I316" i="32"/>
  <c r="E23" i="53"/>
  <c r="K160" i="32"/>
  <c r="I35" i="32"/>
  <c r="K35" i="32"/>
  <c r="I390" i="32"/>
  <c r="I40" i="49"/>
  <c r="I43" i="49" s="1"/>
  <c r="I19" i="44"/>
  <c r="K31" i="44"/>
  <c r="G41" i="4"/>
  <c r="G14" i="4"/>
  <c r="I86" i="52"/>
  <c r="I14" i="4"/>
  <c r="I224" i="52"/>
  <c r="G153" i="4"/>
  <c r="I223" i="52"/>
  <c r="G44" i="44"/>
  <c r="K172" i="32" l="1"/>
  <c r="I79" i="4"/>
  <c r="M27" i="44"/>
  <c r="M32" i="44" s="1"/>
  <c r="I27" i="44"/>
  <c r="I32" i="44" s="1"/>
  <c r="AS36" i="50"/>
  <c r="AT22" i="50"/>
  <c r="H35" i="44"/>
  <c r="G79" i="4"/>
  <c r="G167" i="4" s="1"/>
  <c r="K27" i="44"/>
  <c r="K32" i="44" s="1"/>
  <c r="K35" i="44" s="1"/>
  <c r="I153" i="4"/>
  <c r="G172" i="4" l="1"/>
  <c r="I35" i="44"/>
  <c r="I167" i="4"/>
  <c r="G154" i="4"/>
  <c r="G49" i="44"/>
  <c r="I154" i="4"/>
  <c r="I172" i="4"/>
  <c r="M35" i="44" l="1"/>
  <c r="I37" i="44"/>
  <c r="H37" i="44" s="1"/>
  <c r="G50" i="44"/>
  <c r="K423" i="32" l="1"/>
  <c r="K427" i="32" s="1"/>
  <c r="K429" i="32" s="1"/>
  <c r="I40" i="44" s="1"/>
  <c r="M52" i="44"/>
  <c r="G42" i="44"/>
  <c r="G41" i="44" l="1"/>
  <c r="I423" i="32"/>
  <c r="I427" i="32" s="1"/>
  <c r="I429" i="32" s="1"/>
  <c r="G52" i="44" l="1"/>
  <c r="G40" i="44"/>
</calcChain>
</file>

<file path=xl/comments1.xml><?xml version="1.0" encoding="utf-8"?>
<comments xmlns="http://schemas.openxmlformats.org/spreadsheetml/2006/main">
  <authors>
    <author>Nguyen Thu. Phuong</author>
  </authors>
  <commentList>
    <comment ref="I19" authorId="0" shapeId="0">
      <text>
        <r>
          <rPr>
            <b/>
            <sz val="8"/>
            <color indexed="81"/>
            <rFont val="Tahoma"/>
            <family val="2"/>
          </rPr>
          <t>Nguyen Thu. Phuong:</t>
        </r>
        <r>
          <rPr>
            <sz val="8"/>
            <color indexed="81"/>
            <rFont val="Tahoma"/>
            <family val="2"/>
          </rPr>
          <t xml:space="preserve">
thay đổi SDDK do theo TT 200 chuyển 58.725.000.000 xuống MS 135
</t>
        </r>
      </text>
    </comment>
  </commentList>
</comments>
</file>

<file path=xl/sharedStrings.xml><?xml version="1.0" encoding="utf-8"?>
<sst xmlns="http://schemas.openxmlformats.org/spreadsheetml/2006/main" count="1528" uniqueCount="818">
  <si>
    <t>NGUỒN VỐN</t>
  </si>
  <si>
    <t>TÀI SẢN</t>
  </si>
  <si>
    <t>A. TÀI SẢN NGẮN HẠN</t>
  </si>
  <si>
    <t>B. TÀI SẢN DÀI HẠN</t>
  </si>
  <si>
    <t>A. NỢ PHẢI TRẢ (300 = 310 + 330)</t>
  </si>
  <si>
    <t>CHỈ TIÊU</t>
  </si>
  <si>
    <t>Tổng Giám đốc</t>
  </si>
  <si>
    <t>Lãi cơ bản trên cổ phiếu</t>
  </si>
  <si>
    <t>Lợi nhuận kế toán sau thuế thu nhập doanh nghiệp</t>
  </si>
  <si>
    <t>Các khoản điều chỉnh tăng</t>
  </si>
  <si>
    <t>Các khoản điều chỉnh giảm</t>
  </si>
  <si>
    <t>Lợi nhuận hoặc lỗ phân bổ cho cổ đông sở hữu cổ phiếu phổ thông</t>
  </si>
  <si>
    <t>Cổ phiếu phổ thông đang lưu hành bình quân trong kỳ</t>
  </si>
  <si>
    <t>BẢNG TỔNG HỢP CÁC BÚT TOÁN ĐIỀU CHỈNH</t>
  </si>
  <si>
    <t>19. Lãi năm trước chuyển sang (*)</t>
  </si>
  <si>
    <t>20. Các khoản giảm trừ vào lợi nhuận sau thuế</t>
  </si>
  <si>
    <t>21. Lợi nhuận sau thuế chưa phân phối</t>
  </si>
  <si>
    <t>Ảnh hưởng của thay đổi tỷ giá hối đoái quy đổi ngoại tệ</t>
  </si>
  <si>
    <t xml:space="preserve">      - Trích lập quỹ đầu tư phát triển</t>
  </si>
  <si>
    <t xml:space="preserve">      - Trích lập quỹ dự phòng tài chính</t>
  </si>
  <si>
    <t xml:space="preserve">      - Trích lập quỹ khen thưởng phúc lợi</t>
  </si>
  <si>
    <t xml:space="preserve">      - Trích quỹ khác thuộc vốn chủ sở hữu</t>
  </si>
  <si>
    <t xml:space="preserve">      - Chia cổ tức</t>
  </si>
  <si>
    <t xml:space="preserve">Các khoản điều chỉnh tăng hoặc giảm lợi nhuận kế toán để xác định lợi nhuận hoặc lỗ phân bổ cho các cổ đông sở hữu cổ phiếu phổ thông </t>
  </si>
  <si>
    <t>B. VỐN CHỦ SỞ HỮU (400 = 410 + 430)</t>
  </si>
  <si>
    <t>Công cụ dụng cụ</t>
  </si>
  <si>
    <t>V.14</t>
  </si>
  <si>
    <t xml:space="preserve">Tiền và tương đương tiền đầu kỳ </t>
  </si>
  <si>
    <t>Tiền thu khác từ hoạt động kinh doanh</t>
  </si>
  <si>
    <t>CÔNG TY CỔ PHẦN ĐẦU TƯ C.E.O</t>
  </si>
  <si>
    <t>CEO Đầu tư</t>
  </si>
  <si>
    <t>CEO Quốc tế</t>
  </si>
  <si>
    <t>CEO Xây dựng</t>
  </si>
  <si>
    <t>CEO Dịch vụ</t>
  </si>
  <si>
    <t>Đại Việt</t>
  </si>
  <si>
    <t>Doanh thu chưa thực hiện</t>
  </si>
  <si>
    <t>Công ty Cổ phần Đầu tư C.E.O</t>
  </si>
  <si>
    <t>Công ty Cổ phần C.E.O Quốc tế</t>
  </si>
  <si>
    <t>Công ty Cổ phần Xây dựng C.E.O</t>
  </si>
  <si>
    <t>Công ty Cổ phần Phát triển dịch vụ C.E.O</t>
  </si>
  <si>
    <t>Trường Cao đẳng Đại Việt</t>
  </si>
  <si>
    <t>Nguyên vật liệu</t>
  </si>
  <si>
    <t>Hàng hóa</t>
  </si>
  <si>
    <t>Thành phẩm</t>
  </si>
  <si>
    <t>TỔNG CỘNG NGUỒN VỐN (440=300+400+439)</t>
  </si>
  <si>
    <t>BÁO CÁO TÀI CHÍNH HỢP NHẤT</t>
  </si>
  <si>
    <t>BẢN THUYẾT MINH BÁO CÁO TÀI CHÍNH HỢP NHẤT</t>
  </si>
  <si>
    <t>Tăng giảm tài sản cố định hữu hình</t>
  </si>
  <si>
    <t>Máy móc, thiết bị</t>
  </si>
  <si>
    <t>- Đầu tư XDCB hoàn thành</t>
  </si>
  <si>
    <t>- Tăng do chuyển từ TSCĐ thuê tài chính</t>
  </si>
  <si>
    <t>- Chuyển sang BĐS đầu tư</t>
  </si>
  <si>
    <t>CĐ Đại Việt</t>
  </si>
  <si>
    <t>Ngân hàng TMCP Quân đội(2)</t>
  </si>
  <si>
    <t>Ngân hàng TMCP PGBank (3)</t>
  </si>
  <si>
    <t>Công ty liên kết: BMC Ceo</t>
  </si>
  <si>
    <t>Lợi nhuận sau thuế thu nhập doanh nghiệp</t>
  </si>
  <si>
    <t>Tỷ lệ lợi ích của Công ty CP Đầu tư CEO</t>
  </si>
  <si>
    <t>Lãi (lỗ) trong công ty liên doanh, liên kết</t>
  </si>
  <si>
    <t>Bút oán điều chỉnh:</t>
  </si>
  <si>
    <t>Giảm khoản mục Lãi (lỗ) trong Công ty liên doanh liên kết</t>
  </si>
  <si>
    <t>Giảm khoản mục Đầu tư vào Công ty liên doanh liên kết</t>
  </si>
  <si>
    <t>Chi phí lãi vay</t>
  </si>
  <si>
    <t>CEO Đại Việt</t>
  </si>
  <si>
    <t>Quỹ Đầu tư phát triển</t>
  </si>
  <si>
    <t>Quỹ khác</t>
  </si>
  <si>
    <t>Lợi ích của CEO Đầu tư trong các đơn vị như sau</t>
  </si>
  <si>
    <t>Lãi trong năm</t>
  </si>
  <si>
    <t>Khử trùng giao dịch tiền điện nước với CEO Đầu tư</t>
  </si>
  <si>
    <t>Điều chỉnh giảm doanh thu dịch vụ</t>
  </si>
  <si>
    <t>16. Chi phí thuế TNDN hiện hành</t>
  </si>
  <si>
    <t>17. Chi phí thuế TNDN hoãn lại</t>
  </si>
  <si>
    <t>18. Lợi nhuận sau thuế thu nhập doanh nghiệp</t>
  </si>
  <si>
    <t>21. Lãi cơ bản trên cổ phiếu</t>
  </si>
  <si>
    <t>Thông tin bổ sung cho các khoản mục trình bày trong Bảng cân đối kế toán hợp nhất</t>
  </si>
  <si>
    <t>Phương tiện 
vận tải</t>
  </si>
  <si>
    <t>Tài sản 
cố định khác</t>
  </si>
  <si>
    <t>Nhà cửa, 
vật kiến trúc</t>
  </si>
  <si>
    <t>Công ty Cổ phần Đầu tư và Phát triển Phú Quốc</t>
  </si>
  <si>
    <t>Tăng, giảm tài sản cố định vô hình</t>
  </si>
  <si>
    <t>Nguyên giá TSCĐ vô hình</t>
  </si>
  <si>
    <t xml:space="preserve">                  BÁO CÁO TÀI CHÍNH HỢP NHẤT</t>
  </si>
  <si>
    <t>B1.</t>
  </si>
  <si>
    <t>Cộng hợp</t>
  </si>
  <si>
    <t>B2</t>
  </si>
  <si>
    <t>Loại trừ khoản đầu tư vào công ty con và ghi nhận lợi thế thương mại (nếu co)</t>
  </si>
  <si>
    <t>B3</t>
  </si>
  <si>
    <t>Phân bổ lợi thế thương mại</t>
  </si>
  <si>
    <t>B4.</t>
  </si>
  <si>
    <t>Tách lợi ích của cổ đông thiểu số</t>
  </si>
  <si>
    <t>B5.</t>
  </si>
  <si>
    <t>Loại trừ các giao dịch nội bộ và ghi nhận thuế thu nhập doanh nghiệp hoãn lại</t>
  </si>
  <si>
    <t>B6.</t>
  </si>
  <si>
    <t>Lập bảng các bút toán điều chỉnh và bảng tổng hợp chỉ tiêu hợp nhất</t>
  </si>
  <si>
    <t>B7.</t>
  </si>
  <si>
    <t>Lập báo cáo hợp nhất</t>
  </si>
  <si>
    <t>OK</t>
  </si>
  <si>
    <t>[B2]</t>
  </si>
  <si>
    <t>[B3]</t>
  </si>
  <si>
    <t>Không phân bổ lợi thế thương mại vì không xuất hiện lợi thế thương mại</t>
  </si>
  <si>
    <t>[B4]</t>
  </si>
  <si>
    <t>62</t>
  </si>
  <si>
    <t>61</t>
  </si>
  <si>
    <t>Nợ Vốn chủ sở hữu</t>
  </si>
  <si>
    <t>Nợ các quỹ</t>
  </si>
  <si>
    <t>Nợ Lợi thế thương mại</t>
  </si>
  <si>
    <t>Có đầu tư vào công ty con</t>
  </si>
  <si>
    <t>1. Xác định lợi của cổ đông thiểu số của Công ty Cổ phần CEO Quốc tế</t>
  </si>
  <si>
    <t>Tại ngày 31/12/2010</t>
  </si>
  <si>
    <t>Lợi ích của Công ty mẹ</t>
  </si>
  <si>
    <t>Lợi ích của Cổ đông thiểu số</t>
  </si>
  <si>
    <t>Lợi nhuận sau thuế chưa phân phối</t>
  </si>
  <si>
    <t>Lợi nhuận sau thuế của năm 2010</t>
  </si>
  <si>
    <t xml:space="preserve">Phân phối </t>
  </si>
  <si>
    <t>Cho lợi nhuận của Công ty mẹ</t>
  </si>
  <si>
    <t>Cho lợi ích của Cổ đông thiểu số</t>
  </si>
  <si>
    <t>Khử trùng giao dịch nội bộ giữa CEO Quốc tế với các công ty khac</t>
  </si>
  <si>
    <t>1.- Lãi khoản Công ty CEO Quốc tế cho CEO Đầu tư vay</t>
  </si>
  <si>
    <t>Điều chỉnh giảm khoản doanh thu hoạt động tài chính</t>
  </si>
  <si>
    <t>Điều chỉnh khoản chi phí hoạt động tài chính</t>
  </si>
  <si>
    <t>2 - Điều chỉnh khoản thuê và cho thuê văn phòng giữa CEO Quốc tế với CEO Đầu tư</t>
  </si>
  <si>
    <t>Điều chỉnh giảm khoản doanh thu cho thuê bất động sản</t>
  </si>
  <si>
    <t>Điều chỉnh giảm khoản giá vốn hoạt động cho thuê bất động sản</t>
  </si>
  <si>
    <t>Ghi nhận thuế thu nhập doanh nghiệp hoãn lại phải trả tương ứng với giao dịch trên</t>
  </si>
  <si>
    <t>3 - Khử trung số dư phải thu phải trả</t>
  </si>
  <si>
    <t>Điều chỉnh giảm khoản vay dài hạn</t>
  </si>
  <si>
    <t>Điều chỉnh giảm khoản đầu tư dài hạn</t>
  </si>
  <si>
    <t>Không phải thực hiện hoãn lại</t>
  </si>
  <si>
    <t>[Giả sử đã bán hết ra bên ngoài]</t>
  </si>
  <si>
    <t xml:space="preserve">Lợi ích của cổ đông thiểu số </t>
  </si>
  <si>
    <t>Đại Viẹt</t>
  </si>
  <si>
    <t>Phú Quốc</t>
  </si>
  <si>
    <t>Có TK 221 - Phú Quốc</t>
  </si>
  <si>
    <t>Quỹ khen thưởng phúc lợi</t>
  </si>
  <si>
    <t>1. Xác định lợi của cổ đông thiểu số của Công ty Cổ phần CEO Xây dựng</t>
  </si>
  <si>
    <t>Khử trùng giao dịch nội bộ giữa CEO Xây dựng với các công ty khac</t>
  </si>
  <si>
    <t>1.- Xây dựng cho CEO Đầu tư</t>
  </si>
  <si>
    <t>Điều chỉnh giảm khoản doanh thu bán hàng và cung câp dịch vụ</t>
  </si>
  <si>
    <t>Điều chỉnh giảm khoản giá vốn bán hàng và cung cấp dich vụ</t>
  </si>
  <si>
    <t>Điều chỉnh giảm khoản hàng tồn kho</t>
  </si>
  <si>
    <t>Ghi nhận thuế thu nhập hoãn lại đối với giao dịch trên</t>
  </si>
  <si>
    <t>1.- Xây dựng cho CEO Dịch vụ</t>
  </si>
  <si>
    <t>Quỹ khác thuộc chủ sở hữu</t>
  </si>
  <si>
    <t>1. Xác định lợi của cổ đông thiểu số của Trường Đại Việt</t>
  </si>
  <si>
    <t>Tỷ lệ sở hữu:</t>
  </si>
  <si>
    <t>Điều chỉnh giảm khoản đầu tư dài hạn khác</t>
  </si>
  <si>
    <t>Điều chỉnh giảm khoản vay dài hạn khác</t>
  </si>
  <si>
    <t xml:space="preserve">Điều chỉnh giảm khoản phải thu khác </t>
  </si>
  <si>
    <t>Điều chỉnh giảm khoản đầu tư ngắn hạn khác</t>
  </si>
  <si>
    <t>Điều chỉnh giảm khoản vay ngắn hạn</t>
  </si>
  <si>
    <t>Điều chỉnh giảm khoản phải thu</t>
  </si>
  <si>
    <t>Điều chỉnh giảm khoản phải thu khác ( CEO Đầu tư thu của CEO Quốc tế)</t>
  </si>
  <si>
    <t>Điều chỉnh giảm nguyên giá tài sản cố định)</t>
  </si>
  <si>
    <t>Nợ TK 214 - Khấu hao tài sản cố định</t>
  </si>
  <si>
    <t>Thời gian phân bổ chi phí là 47,5 năm</t>
  </si>
  <si>
    <t>Khấu hao lũy kế của ô tô mang góp vốn là</t>
  </si>
  <si>
    <t>CEO Đầu tư góp vốn bằng tài sản là ô tô</t>
  </si>
  <si>
    <t>Nguyên giá tài sản mang đi góp vốn là</t>
  </si>
  <si>
    <t>Khấu hao lũy kế</t>
  </si>
  <si>
    <t>Thời gian trích là 9 năm</t>
  </si>
  <si>
    <t>Mức trích một năm</t>
  </si>
  <si>
    <t>Thời điểm đem góp vốn 1/1/2010 (tròn 1 năm)</t>
  </si>
  <si>
    <t>Nguyên giá mới tại CEO Dịch vụ</t>
  </si>
  <si>
    <t>Thời gian trích là</t>
  </si>
  <si>
    <t>Bút toán điều chỉnh:</t>
  </si>
  <si>
    <t>Khôi phục nguyên giá cũ</t>
  </si>
  <si>
    <t>Nợ TK 211 - nguyên giá tài sản cố định</t>
  </si>
  <si>
    <t xml:space="preserve">Nợ TK 711 - Thu nhập khác </t>
  </si>
  <si>
    <t>Có TK 214 - Khấu hao lũy kế TS mang đi góp vốn</t>
  </si>
  <si>
    <t>Điều chỉnh mức trích khấu hao mới về mức cũ</t>
  </si>
  <si>
    <t>Điều chỉnh giảm lợi ích của cổ đông thiểu số tương ứng với phần hàng tồn kho</t>
  </si>
  <si>
    <t>Điều chỉnh giảm lợi nhuận sau thuế chưa phân phối</t>
  </si>
  <si>
    <t>(7 năm: 8.986.176, 16/10/2010)</t>
  </si>
  <si>
    <t>Nợ TK 211</t>
  </si>
  <si>
    <t>Có TK 214</t>
  </si>
  <si>
    <t>Nợ TK 711</t>
  </si>
  <si>
    <t>7 năm</t>
  </si>
  <si>
    <t>Khấu hao theo nguyên giá cũ</t>
  </si>
  <si>
    <t>Khấu hao theo nguyên giá mới</t>
  </si>
  <si>
    <t>Điều chỉnh khấu hao về mức cũ</t>
  </si>
  <si>
    <t>Nợ TK 642</t>
  </si>
  <si>
    <t>Tách lợi ích cổ đông thiểu số do việc hoãn lại hàng tồn kho</t>
  </si>
  <si>
    <t>Điều chỉnh giảm lợi ích của cổ đông thiểu số</t>
  </si>
  <si>
    <t>Điều chỉnh lợi ích cổ đông thiểu số do hoãn lại hàng tồn kho</t>
  </si>
  <si>
    <t>8 năm</t>
  </si>
  <si>
    <t xml:space="preserve">Mức trích trong năm </t>
  </si>
  <si>
    <t>Chưa trích khấu hao</t>
  </si>
  <si>
    <t>[Giả sử được bán hết ra bên ngoài]</t>
  </si>
  <si>
    <t>Cổ đông thiểu số</t>
  </si>
  <si>
    <t>Công ty mẹ</t>
  </si>
  <si>
    <t>Lợi nhuận sau thuế</t>
  </si>
  <si>
    <t>Lợi ích cổ đông thiểu só</t>
  </si>
  <si>
    <t>[Giả sử đã bán ra ngoài hết]</t>
  </si>
  <si>
    <t>Lợi ích của cổ đông thiểu số</t>
  </si>
  <si>
    <t>Ok</t>
  </si>
  <si>
    <t>Lợi ích của cổ đông thiểu sô</t>
  </si>
  <si>
    <t>====&gt; Không có cổ đông thiểu số</t>
  </si>
  <si>
    <t>Nợ TK 411</t>
  </si>
  <si>
    <t>Có TK 221</t>
  </si>
  <si>
    <t>1. Xác định lợi của cổ đông thiểu số của CEO Dịch vụ</t>
  </si>
  <si>
    <t>Khử giao dịch các bên liên quan</t>
  </si>
  <si>
    <t>1. - Bán cho CEO Đầu tư</t>
  </si>
  <si>
    <t>Điều chỉnh giảm doanh thu bán hàng và cung cấp dịch vụ</t>
  </si>
  <si>
    <t>Điều chỉnh giảm giá vốn</t>
  </si>
  <si>
    <t>Điều chỉnh giảm hàng tồn kho</t>
  </si>
  <si>
    <t>Nợ TK 415</t>
  </si>
  <si>
    <t>Nợ TK 414</t>
  </si>
  <si>
    <t>Nợ TK 421</t>
  </si>
  <si>
    <t>Có Lợi ích của cổ đông thiểu số</t>
  </si>
  <si>
    <t>Có lợi ích của cổ đông thiểu số</t>
  </si>
  <si>
    <t>Điều chỉnh khoản doanh thu bán thép cho CEO Xây dựng</t>
  </si>
  <si>
    <t>2- CEO xay dung thi cong hang muc san vuon cho CEO Quoc te</t>
  </si>
  <si>
    <t>Chuyển hàng thành tài sản</t>
  </si>
  <si>
    <t>Điều chỉnh khấu hao hoặc chi phí trích trước</t>
  </si>
  <si>
    <t>Xét trên phương diện tập đoàn giá trị chi phí dùng để trích trước chỉ là</t>
  </si>
  <si>
    <t>Nhưng trên CEO Quốc tế đang trích với giá trị là</t>
  </si>
  <si>
    <t>Thời gian phân bổ chi phí là 5 năm</t>
  </si>
  <si>
    <t>Như vậy, giá trị phân bổ xét trên phương diện toàn tập đoàn là</t>
  </si>
  <si>
    <t>CEO Quốc tế đã phân bổ là</t>
  </si>
  <si>
    <t>Chênh lệch:</t>
  </si>
  <si>
    <t xml:space="preserve">Tạo lên tài sản thuế hoãn lại </t>
  </si>
  <si>
    <t>Nợ TK 242 - Chi phí trả trước dài hạn</t>
  </si>
  <si>
    <t>Có TK 642 - Chi phí quản lý doanh nghiêp</t>
  </si>
  <si>
    <t>Hoặc</t>
  </si>
  <si>
    <t>Có TK 632 - Giá vốn bán hàng và cung cấp dịch vụ</t>
  </si>
  <si>
    <t>Nợ Tk 243 - tài sản thuế thu nhập doanh nghiệp hoãn lại</t>
  </si>
  <si>
    <t>Có TK 8212 - chi phí thuế thu nhập doanh nghiệp hoãn lại</t>
  </si>
  <si>
    <t>Điều chỉnh giảm khoản doanh thu bán hàng và cung câp dịch vụ - vườn ươm</t>
  </si>
  <si>
    <t>1.- Xây dựng cho Trường Đại Việt</t>
  </si>
  <si>
    <t>Điều chỉnh giảm khoản chi phí trả trước dài hạn</t>
  </si>
  <si>
    <t>Giao dịch với CEO Xây dựng đã khử trùng ở CEO Xây dựng</t>
  </si>
  <si>
    <t>Nhưng trên Trường Đại Việt đang trích với giá trị là</t>
  </si>
  <si>
    <t>Trường Đại Việt đã phân bổ là</t>
  </si>
  <si>
    <t>Nợ TK 411- Vốn đầu tư chủ sở hữu</t>
  </si>
  <si>
    <t>Có TK 221 - Đầu tư vào công ty con</t>
  </si>
  <si>
    <t>Nợ TK 421 - Lợi nhuận sau thuế chưa phân phối</t>
  </si>
  <si>
    <t>Điều chỉnh tăng chỉ tiêu Lợi nhuận sau thuế của cổ đông thiểu số</t>
  </si>
  <si>
    <t>Ghi nhận thuế thu nhập doanh nghiệp hoãn lại đối với nghiệp vụ trên</t>
  </si>
  <si>
    <t>Nợ TK 243</t>
  </si>
  <si>
    <t>Có TK 8212</t>
  </si>
  <si>
    <t>Điều chỉnh giảm khoản phải trả người bán - CEO Đầu tư</t>
  </si>
  <si>
    <t>Điều chỉnh giảm khoản phải thu khách hàng - CEO Quốc tế</t>
  </si>
  <si>
    <t>Điều chỉnh tăng khoản thu khách hàng - CEO Đầu tư</t>
  </si>
  <si>
    <t>Điều chỉnh giảm khoản người mua trả tiển trước - CEO Đầu tư</t>
  </si>
  <si>
    <t>Điều chỉnh giảm khoản phải thu của CEO Xây dựng</t>
  </si>
  <si>
    <t>Điều chỉnh giảm khoản phải trả của CEO Quốc tế</t>
  </si>
  <si>
    <t>Điều chỉnh giảm khoản phải thu CEO Đầu tư</t>
  </si>
  <si>
    <t>Điều chỉnh giảm khoản phải trả</t>
  </si>
  <si>
    <t>Khử giao dịch góp vốn bằng tài sản</t>
  </si>
  <si>
    <t>Nguyên giá cũ của ô tô tại CEO Đầu tư là</t>
  </si>
  <si>
    <t>Nguyên giá mới của ô tô tại Đại Việt là</t>
  </si>
  <si>
    <t>Chênh lệch</t>
  </si>
  <si>
    <t>Điều chỉnh nguyên giá mới về nguyên giá cũ</t>
  </si>
  <si>
    <t>Ghi nhận thuế thu nhập doanh nghiệp hoãn lại</t>
  </si>
  <si>
    <t>Thời gian khấu hao cũ là</t>
  </si>
  <si>
    <t>Thơi gian khấu hao mới là</t>
  </si>
  <si>
    <t>Chênh lệch khấu hao trong năm là</t>
  </si>
  <si>
    <t>Điều chỉnh chi phí khấu hao</t>
  </si>
  <si>
    <t>Bút toán</t>
  </si>
  <si>
    <t>Điều chỉnh giảm khoản giá vốn bán thép cho CEO Xây dựng</t>
  </si>
  <si>
    <t>Nợ TK 243 - tài sản thuế thu nhập doanh nghiệp hoãn lại</t>
  </si>
  <si>
    <t>Có TK 8212 - Chi phí thuế thu nhập doanh nghiệp hoãn lại</t>
  </si>
  <si>
    <t>ok</t>
  </si>
  <si>
    <t>Nọ TK 414</t>
  </si>
  <si>
    <t>Nợ TK 418</t>
  </si>
  <si>
    <t>Tiền chi để mua sắm, xây dựng TSCĐ &amp; các TS dài hạn khác</t>
  </si>
  <si>
    <t>Tiền chi đầu tư góp vốn vào các đơn vị khác</t>
  </si>
  <si>
    <t>Tiền thu hồi đầu tư góp vốn vào các đơn vị khác</t>
  </si>
  <si>
    <t>Tiền thu từ phát hành cổ phiếu, nhận vốn góp của chủ sở hữu</t>
  </si>
  <si>
    <t>Tiền chi trả vốn góp, mua lại cổ phiếu của DN đã phát hành</t>
  </si>
  <si>
    <t>Tiền chi cho vay, mua các công cụ nợ của đơn vị khác</t>
  </si>
  <si>
    <t>Tiền thu hồi cho vay, bán lại các công cụ nợ của đơn vị khác</t>
  </si>
  <si>
    <t>Tiền thu từ thanh lý, nhượng bán TSCĐ&amp; các TS dài hạn khác</t>
  </si>
  <si>
    <t>Lưu chuyển tiền từ hoạt động tài chính</t>
  </si>
  <si>
    <t>Tiền chi trả nợ thuê tài chính</t>
  </si>
  <si>
    <t>Lưu chuyển tiền thuần từ hoạt động tài chính</t>
  </si>
  <si>
    <t>Tiền và tương đương tiền cuôí kỳ ( 70 = 50 + 60 + 61)</t>
  </si>
  <si>
    <t>- Mua trong năm</t>
  </si>
  <si>
    <t>- Khấu hao trong năm</t>
  </si>
  <si>
    <t xml:space="preserve">Tổng cộng </t>
  </si>
  <si>
    <t>- Tăng khác</t>
  </si>
  <si>
    <t>- Giảm khác</t>
  </si>
  <si>
    <t>- Đầu tư xây dựng cơ bản hoàn thành</t>
  </si>
  <si>
    <t xml:space="preserve">Giá trị còn lại </t>
  </si>
  <si>
    <t>Thiết bị dụng cụ quản lý</t>
  </si>
  <si>
    <t>- Thanh lý, nhượng bán</t>
  </si>
  <si>
    <t>Nguyên giá TSCĐ hữu hình</t>
  </si>
  <si>
    <t>Mã số</t>
  </si>
  <si>
    <t>2. Tài sản thuế thu nhập hoãn lại</t>
  </si>
  <si>
    <t>I. Tiền và các khoản tương đương tiền</t>
  </si>
  <si>
    <t>2. Các khoản tương đương tiền</t>
  </si>
  <si>
    <t>III. Các khoản phải thu ngắn hạn</t>
  </si>
  <si>
    <t>V. Tài sản ngắn hạn khác</t>
  </si>
  <si>
    <t>3. Thuế và các khoản phải thu Nhà nước</t>
  </si>
  <si>
    <t>I. Các khoản phải thu dài hạn</t>
  </si>
  <si>
    <t>1. Phải thu dài hạn của khách hàng</t>
  </si>
  <si>
    <t>9. Các khoản phải trả phải nộp ngắn hạn khác</t>
  </si>
  <si>
    <t>1. Phải trả dài hạn người bán</t>
  </si>
  <si>
    <t xml:space="preserve">- Nguyên giá </t>
  </si>
  <si>
    <t>2. Dự phòng giảm giá hàng tồn kho</t>
  </si>
  <si>
    <t xml:space="preserve">- Giá trị hao mòn luỹ kế </t>
  </si>
  <si>
    <t>1. Đầu tư vào Công ty con</t>
  </si>
  <si>
    <t>2. Đầu tư vào Công ty liên kết, liên doanh</t>
  </si>
  <si>
    <t>1. TSCĐ hữu hình</t>
  </si>
  <si>
    <t>3. TSCĐ vô hình</t>
  </si>
  <si>
    <t>Đơn vị tính: VND</t>
  </si>
  <si>
    <t>1. Chi phí trả trước ngắn hạn</t>
  </si>
  <si>
    <t>2. TSCĐ thuê tài chính</t>
  </si>
  <si>
    <t>1. Chi phí trả trước dài hạn</t>
  </si>
  <si>
    <t>II. Nguồn kinh phí và quỹ khác</t>
  </si>
  <si>
    <t>1. Doanh thu bán hàng và cung cấp dịch vụ</t>
  </si>
  <si>
    <t xml:space="preserve">2. Các khoản giảm trừ doanh thu </t>
  </si>
  <si>
    <t>3. Doanh thu thuần bán hàng và cung cấp dịch vụ</t>
  </si>
  <si>
    <t xml:space="preserve">4. Giá vốn hàng bán </t>
  </si>
  <si>
    <t>5. Lợi nhuận gộp bán hàng và cung cấp dịch vụ</t>
  </si>
  <si>
    <t xml:space="preserve">      Đơn vị tính: VND</t>
  </si>
  <si>
    <t>6. Doanh thu hoạt động tài chính</t>
  </si>
  <si>
    <t>7. Chi phí tài chính</t>
  </si>
  <si>
    <t xml:space="preserve">    Trong đó: Chi phí lãi vay </t>
  </si>
  <si>
    <t>Tiền chi nộp thuế thu nhập doanh nghiệp</t>
  </si>
  <si>
    <t>Tiền chi trả nợ gốc vay</t>
  </si>
  <si>
    <t>Lưu chuyển tiền từ hoạt động kinh doanh</t>
  </si>
  <si>
    <t>Tiền chi trả cho người lao động</t>
  </si>
  <si>
    <t>Lưu chuyển tiền thuần từ hoạt động kinh doanh</t>
  </si>
  <si>
    <t>Lưu chuyển tiền từ hoạt động đầu tư</t>
  </si>
  <si>
    <t>Lưu chuyển tiền thuần từ hoạt động đầu tư</t>
  </si>
  <si>
    <t>Lưu chuyển tiền thuần trong kỳ (50 = 20 + 30 + 40)</t>
  </si>
  <si>
    <t>Tiền chi trả lãi vay</t>
  </si>
  <si>
    <t xml:space="preserve"> Tiền thu lãi cho vay, cổ tức và lợi nhuận được chia</t>
  </si>
  <si>
    <t>Tiền vay ngắn hạn, dài hạn đã nhận được</t>
  </si>
  <si>
    <t>Cổ tức, lợi nhuận đã trả cho chủ sở hữu</t>
  </si>
  <si>
    <t>(Theo phương pháp trực tiếp)</t>
  </si>
  <si>
    <t>Tiền thu từ bán hàng, cung cấp dịch vụ &amp; doanh thu khác</t>
  </si>
  <si>
    <t>Tiền chi trả cho người cung cấp hàng hoá &amp; dịch vụ</t>
  </si>
  <si>
    <t>Tiền chi khác cho hoạt động kinh doanh</t>
  </si>
  <si>
    <t>Số lượng cổ phiếu đang lưu hành:</t>
  </si>
  <si>
    <t>Cổ phiếu ưu đãi:</t>
  </si>
  <si>
    <t>Tăng khác</t>
  </si>
  <si>
    <t>Giảm khác</t>
  </si>
  <si>
    <t>Quỹ đầu tư phát triển</t>
  </si>
  <si>
    <t>Mệnh giá cổ phiếu đang lưu hành: 10.000 đồng/cổ phiếu</t>
  </si>
  <si>
    <t>Các khoản giảm trừ doanh thu</t>
  </si>
  <si>
    <t>Giá vốn hàng bán</t>
  </si>
  <si>
    <t>Thu nhập khác</t>
  </si>
  <si>
    <t>Lợi nhuận chưa phân phối</t>
  </si>
  <si>
    <t>Giá trị hao mòn luỹ kế</t>
  </si>
  <si>
    <t>Vốn góp tăng trong kỳ</t>
  </si>
  <si>
    <t>Cổ phiếu phổ thông:</t>
  </si>
  <si>
    <t>Số lượng cổ phiếu bán ra công chúng:</t>
  </si>
  <si>
    <t>Số lượng cổ phiếu đăng ký phát hành:</t>
  </si>
  <si>
    <t>Chi phí xây dựng cơ bản dở dang</t>
  </si>
  <si>
    <t>Quỹ dự phòng tài chính</t>
  </si>
  <si>
    <t>Doanh thu hoạt động tài chính</t>
  </si>
  <si>
    <t>Chi phí tài chính</t>
  </si>
  <si>
    <t>Chi phí khác</t>
  </si>
  <si>
    <t>1. Tiền</t>
  </si>
  <si>
    <t>3. Phải thu nội bộ ngắn hạn</t>
  </si>
  <si>
    <t>I. Nợ ngắn hạn</t>
  </si>
  <si>
    <t>I. Vốn chủ sở hữu</t>
  </si>
  <si>
    <t>2. Thuế GTGT được khấu trừ</t>
  </si>
  <si>
    <t>III. Bất động sản đầu tư</t>
  </si>
  <si>
    <t>2. Thặng dư vốn cổ phần</t>
  </si>
  <si>
    <t>4. Phải thu theo tiến độ kế hoạch HĐXD</t>
  </si>
  <si>
    <t>IV. Hàng tồn kho</t>
  </si>
  <si>
    <t>1. Hàng tồn kho</t>
  </si>
  <si>
    <t xml:space="preserve">II. Tài sản cố định </t>
  </si>
  <si>
    <t xml:space="preserve">II. Nợ dài hạn </t>
  </si>
  <si>
    <t>(tiếp theo)</t>
  </si>
  <si>
    <t>Cổ phiếu:</t>
  </si>
  <si>
    <t>Tổng cộng</t>
  </si>
  <si>
    <t>Khoản mục</t>
  </si>
  <si>
    <t>Vốn chủ sở hữu</t>
  </si>
  <si>
    <t>Tiền mặt tại quỹ</t>
  </si>
  <si>
    <t>Tăng, giảm bất động sản đầu tư</t>
  </si>
  <si>
    <t>Số lượng cổ phiếu được mua lại:</t>
  </si>
  <si>
    <t>Hàng tồn kho</t>
  </si>
  <si>
    <t>10</t>
  </si>
  <si>
    <t>01</t>
  </si>
  <si>
    <t>03</t>
  </si>
  <si>
    <t>11</t>
  </si>
  <si>
    <t>20</t>
  </si>
  <si>
    <t>21</t>
  </si>
  <si>
    <t>22</t>
  </si>
  <si>
    <t>30</t>
  </si>
  <si>
    <t>31</t>
  </si>
  <si>
    <t>32</t>
  </si>
  <si>
    <t>40</t>
  </si>
  <si>
    <t>50</t>
  </si>
  <si>
    <t>05</t>
  </si>
  <si>
    <t>23</t>
  </si>
  <si>
    <t>24</t>
  </si>
  <si>
    <t>25</t>
  </si>
  <si>
    <t>06</t>
  </si>
  <si>
    <t>I</t>
  </si>
  <si>
    <t>II</t>
  </si>
  <si>
    <t>III</t>
  </si>
  <si>
    <t>60</t>
  </si>
  <si>
    <t>VND</t>
  </si>
  <si>
    <t>8.</t>
  </si>
  <si>
    <t>07</t>
  </si>
  <si>
    <t>51</t>
  </si>
  <si>
    <t>2.</t>
  </si>
  <si>
    <t xml:space="preserve">    (100 = 110 + 120 + 130 + 140 + 150)</t>
  </si>
  <si>
    <t xml:space="preserve">    (10 = 01 - 02)</t>
  </si>
  <si>
    <t xml:space="preserve">    (20 = 10 - 11)</t>
  </si>
  <si>
    <t>52</t>
  </si>
  <si>
    <t xml:space="preserve">      (60 = 50 - 51 - 52)</t>
  </si>
  <si>
    <t>V.</t>
  </si>
  <si>
    <t>1.</t>
  </si>
  <si>
    <t/>
  </si>
  <si>
    <t>02</t>
  </si>
  <si>
    <t>04</t>
  </si>
  <si>
    <t>70</t>
  </si>
  <si>
    <t>TM</t>
  </si>
  <si>
    <t>STT</t>
  </si>
  <si>
    <t>Quốc tế</t>
  </si>
  <si>
    <t>Dịch vụ</t>
  </si>
  <si>
    <t>Xây dụng</t>
  </si>
  <si>
    <t>bs</t>
  </si>
  <si>
    <t>pl</t>
  </si>
  <si>
    <t>cf</t>
  </si>
  <si>
    <t>n</t>
  </si>
  <si>
    <t>Tại ngày 31/12/2011</t>
  </si>
  <si>
    <t>Lãi tiền gửi Ngân hàng, cho vay</t>
  </si>
  <si>
    <t>Lợi nhuận sau thuế của năm 2011</t>
  </si>
  <si>
    <t>7.</t>
  </si>
  <si>
    <t>Phú quốc</t>
  </si>
  <si>
    <t>Nhãn hiệu hàng hóa quốc tế</t>
  </si>
  <si>
    <t>BẢNG CHI TIẾT CHI PHÍ CỦA CÔNG TY MẸ, DT CỦA CÁC CÔNG TY CON</t>
  </si>
  <si>
    <t>Stt</t>
  </si>
  <si>
    <t>Đơn vị</t>
  </si>
  <si>
    <t>Để trên giá vốn</t>
  </si>
  <si>
    <t>Để trên 154</t>
  </si>
  <si>
    <t>Để trên 241</t>
  </si>
  <si>
    <t>Trên 642</t>
  </si>
  <si>
    <t xml:space="preserve">Tổng </t>
  </si>
  <si>
    <t>CEO XDựng</t>
  </si>
  <si>
    <t>CEO QTế</t>
  </si>
  <si>
    <t>CEO DVụ</t>
  </si>
  <si>
    <t>Tổng 2010</t>
  </si>
  <si>
    <t>Tổng 2011</t>
  </si>
  <si>
    <t>Phần tính thuế hoãn lại</t>
  </si>
  <si>
    <t>Tài sản thuế hoãn lại</t>
  </si>
  <si>
    <t>V.1</t>
  </si>
  <si>
    <t>V.2</t>
  </si>
  <si>
    <t>V.5</t>
  </si>
  <si>
    <t>V.7</t>
  </si>
  <si>
    <t>V.8</t>
  </si>
  <si>
    <t>V.9</t>
  </si>
  <si>
    <t>Mẫu số B09 - DN/HN</t>
  </si>
  <si>
    <t>Phải thu khác</t>
  </si>
  <si>
    <t>Chi phí sản xuất kinh doanh dở dang (*)</t>
  </si>
  <si>
    <t>Kinh phí công đoàn</t>
  </si>
  <si>
    <t>Phải trả khác</t>
  </si>
  <si>
    <t>Bảo hiểm xã hội</t>
  </si>
  <si>
    <t>BẢNG CHI TIẾT CHI PHÍ CỦA CÔNG TY MẸ VỚI CÁC CÔNG TY CON NĂM 2013</t>
  </si>
  <si>
    <t>Tổng CP</t>
  </si>
  <si>
    <t>Để trên 635</t>
  </si>
  <si>
    <t>Để trên 3387</t>
  </si>
  <si>
    <t>Để trên 242</t>
  </si>
  <si>
    <t>Để trên 211</t>
  </si>
  <si>
    <t>Để trên 153</t>
  </si>
  <si>
    <t>Để trên 642</t>
  </si>
  <si>
    <t>Tổng</t>
  </si>
  <si>
    <t>Tổng 2012</t>
  </si>
  <si>
    <t>(*) Chi phí sản xuất kinh doanh dở dang của Công ty là chi phí xây dựng Khu đô thị Quốc Oai, Dự án Hà Nam ...</t>
  </si>
  <si>
    <t xml:space="preserve">Trường Cao đẳng Đại Việt </t>
  </si>
  <si>
    <t>V.18</t>
  </si>
  <si>
    <t>V.19</t>
  </si>
  <si>
    <t xml:space="preserve">     (62 = 60 - 61)</t>
  </si>
  <si>
    <t>Tel: (84-4) 37 875 136          Fax: (84-4) 37 875 137</t>
  </si>
  <si>
    <t xml:space="preserve">    (200 = 210 + 220 + 240 + 250 + 260 + 269)</t>
  </si>
  <si>
    <t>Bảo hiểm y tế</t>
  </si>
  <si>
    <t>Bảo hiểm thất nghiệp</t>
  </si>
  <si>
    <t>Tăng khác là Lệch do năm 2012 K đ/c giảm phần mua của CEO đầu tư</t>
  </si>
  <si>
    <t xml:space="preserve">         Người lập                                  Kế toán trưởng</t>
  </si>
  <si>
    <t>Nguyễn Thu Phương                           Đỗ Thị Thơm</t>
  </si>
  <si>
    <t>Thuế và các khoản phải nộp Nhà nước</t>
  </si>
  <si>
    <t>Chênh lệch tỷ giá chưa thực hiện</t>
  </si>
  <si>
    <t>Chi phí thuế thu nhập doanh nghiệp hoãn lại phát sinh từ các khoản chênh lệch tạm thời phải tính thuế</t>
  </si>
  <si>
    <t>Chi phí thuế thu nhập doanh nghiệp hoãn lại</t>
  </si>
  <si>
    <t>- Giảm khác (*)</t>
  </si>
  <si>
    <t>- Giam khác (*)</t>
  </si>
  <si>
    <t>TỔNG CỘNG TÀI SẢN (270=100+200)</t>
  </si>
  <si>
    <t>- Tăng do hợp nhất BCTC các năm trước</t>
  </si>
  <si>
    <t>- Giảm do hợp nhất BCTC</t>
  </si>
  <si>
    <t>Tầng 5 tháp C.E.O, Mễ Trì, Nam Từ Liêm, Hà Nội</t>
  </si>
  <si>
    <t>Công ty TNHH C.E.O Quốc tế</t>
  </si>
  <si>
    <t>Phải trả dài hạn khác</t>
  </si>
  <si>
    <t>Năm trước</t>
  </si>
  <si>
    <t>1. Chứng khoán kinh doanh</t>
  </si>
  <si>
    <t>II. Đầu tư tài chính ngắn hạn</t>
  </si>
  <si>
    <t>2. Dự phòng giảm giá chứng khoán kinh doanh</t>
  </si>
  <si>
    <t>3. Đầu tư nắm giữ đến ngày đáo hạn</t>
  </si>
  <si>
    <t>2. Trả trước cho người bán ngắn hạn</t>
  </si>
  <si>
    <t>5. Phải thu về cho vay ngắn hạn</t>
  </si>
  <si>
    <t xml:space="preserve">6. Phải thu ngắn hạn khác </t>
  </si>
  <si>
    <t xml:space="preserve">7. Dự phòng phải thu ngắn hạn khó đòi </t>
  </si>
  <si>
    <t>8. Tài sản thiếu chờ xử lý</t>
  </si>
  <si>
    <t>4. Giao dịch mua bán lại trái phiếu Chính phủ</t>
  </si>
  <si>
    <t>5. Tài sản ngắn hạn khác</t>
  </si>
  <si>
    <t>2. Trả trước cho người bán dài hạn</t>
  </si>
  <si>
    <t>3. Vốn kinh doanh ở các đơn vị trực thuộc</t>
  </si>
  <si>
    <t>4. Phải thu dài hạn nội bộ</t>
  </si>
  <si>
    <t>5. Phải thu về cho vay dài hạn</t>
  </si>
  <si>
    <t>6. Phải thu dài hạn khác</t>
  </si>
  <si>
    <t>7. Dự phòng phải thu dài hạn khó đòi</t>
  </si>
  <si>
    <t>IV. Tài sản dở dang dài hạn</t>
  </si>
  <si>
    <t>1. Chi phí sản xuất, kinh doanh dở dang dài hạn</t>
  </si>
  <si>
    <t>2. Chi phí xây dựng cơ bản dở dang</t>
  </si>
  <si>
    <t>V. Đầu tư tài chính dài hạn</t>
  </si>
  <si>
    <t>3. Đầu tư góp vốn vào đơn vị khác</t>
  </si>
  <si>
    <t>4. Dự phòng đầu tư tài chính dài hạn</t>
  </si>
  <si>
    <t>5. Đầu tư nắm giữ đến ngày đáo hạn</t>
  </si>
  <si>
    <t>3. Thiết bị, vật tư, phụ tùng thay thế dài hạn</t>
  </si>
  <si>
    <t>4. Tài sản dài hạn khác</t>
  </si>
  <si>
    <t>VI. Tài sản dài hạn khác</t>
  </si>
  <si>
    <t>1. Phải trả người bán ngắn hạn</t>
  </si>
  <si>
    <t>2. Người mua trả tiền trước ngắn hạn</t>
  </si>
  <si>
    <t>3. Thuế và các khoản phải nộp Nhà nước</t>
  </si>
  <si>
    <t>4. Phải trả người lao động</t>
  </si>
  <si>
    <t>5. Chi phí phải trả ngắn hạn</t>
  </si>
  <si>
    <t>6. Phải trả nội bộ ngắn hạn</t>
  </si>
  <si>
    <t>7. Phải trả theo tiến độ kế hoạch hợp đồng xây dựng</t>
  </si>
  <si>
    <t>8. Doanh thu chưa thực hiện ngắn hạn</t>
  </si>
  <si>
    <t>10. Vay và nợ thuê tài chính ngắn hạn</t>
  </si>
  <si>
    <t>11. Dự phòng phải trả ngắn hạn</t>
  </si>
  <si>
    <t>12. Quỹ khen thưởng phúc lợi</t>
  </si>
  <si>
    <t>13. Quỹ bình ổn giá</t>
  </si>
  <si>
    <t>14. Giao dịch mua bán lại trái phiếu Chính phủ</t>
  </si>
  <si>
    <t>2. Người mua trả tiền trước dài hạn</t>
  </si>
  <si>
    <t>3. Chi phí phải trả dài hạn</t>
  </si>
  <si>
    <t>4. Phải trả nội bộ về vốn kinh doanh</t>
  </si>
  <si>
    <t>5. Phải trả nội bộ dài hạn</t>
  </si>
  <si>
    <t>6. Doanh thu chưa thực hiện dài hạn</t>
  </si>
  <si>
    <t>7. Phải trả dài hạn khác</t>
  </si>
  <si>
    <t>8. Vay và nợ thuê tài chính dài hạn</t>
  </si>
  <si>
    <t>9. Trái phiếu chuyển đổi</t>
  </si>
  <si>
    <t>10. Cổ phiếu ưu đãi</t>
  </si>
  <si>
    <t>11. Thuế thu nhập hoãn lại phải trả</t>
  </si>
  <si>
    <t>12. Dự phòng phải trả dài hạn</t>
  </si>
  <si>
    <t>13. Quỹ phát triển khoa học và công nghệ</t>
  </si>
  <si>
    <t>1. Vốn góp của chủ sở hữu</t>
  </si>
  <si>
    <t xml:space="preserve"> - Cổ phiếu phổ thông có quyền biểu quyết</t>
  </si>
  <si>
    <t xml:space="preserve"> - Cổ phiếu ưu đãi</t>
  </si>
  <si>
    <t>3. Quyền chọn chuyển đổi trái phiếu</t>
  </si>
  <si>
    <t>4. Vốn khác của chủ sở hữu</t>
  </si>
  <si>
    <t>5. Cổ phiếu quỹ</t>
  </si>
  <si>
    <t>6. Chênh lệch đánh giá lại tài sản</t>
  </si>
  <si>
    <t>7. Chênh lệch tỷ giá hối đoái</t>
  </si>
  <si>
    <t>8. Quỹ đầu tư phát triển</t>
  </si>
  <si>
    <t>9. Quỹ hỗ trợ xăp xếp doanh nghiệp</t>
  </si>
  <si>
    <t>10. Quỹ khác thuộc vốn chủ sở hữu</t>
  </si>
  <si>
    <t>11. Lợi nhuận sau thuế chưa phân phối</t>
  </si>
  <si>
    <t xml:space="preserve"> - LNST chưa phân phối lũy kế đến cuối kỳ trước</t>
  </si>
  <si>
    <t xml:space="preserve"> - LNST chưa phân phối kỳ này</t>
  </si>
  <si>
    <t>12. Nguồn vốn đầu tư XDCB</t>
  </si>
  <si>
    <t>1. Nguồn kinh phí</t>
  </si>
  <si>
    <t>2. Nguồn kinh phí đã hình thành TSCĐ</t>
  </si>
  <si>
    <t>411a</t>
  </si>
  <si>
    <t>411b</t>
  </si>
  <si>
    <t>421a</t>
  </si>
  <si>
    <t>421b</t>
  </si>
  <si>
    <t>26</t>
  </si>
  <si>
    <t>01/01/2015</t>
  </si>
  <si>
    <t>1. Phải thu ngắn hạn khách hàng</t>
  </si>
  <si>
    <t>Tạ Văn Tố</t>
  </si>
  <si>
    <t xml:space="preserve">Tiền </t>
  </si>
  <si>
    <t>Tiền gửi ngân hàng không kỳ hạn</t>
  </si>
  <si>
    <t>Tiền đang chuyển</t>
  </si>
  <si>
    <t>a</t>
  </si>
  <si>
    <t>b</t>
  </si>
  <si>
    <t>Ngắn hạn</t>
  </si>
  <si>
    <t>c</t>
  </si>
  <si>
    <t>Phải thu của khách hàng ngắn hạn</t>
  </si>
  <si>
    <t>Trường cao đẳng Đại Việt</t>
  </si>
  <si>
    <t>Công ty CP đầu tư và PT Phú Quốc</t>
  </si>
  <si>
    <t>Điều chỉnh giảm khi HN</t>
  </si>
  <si>
    <t>Phải thu khách hàng dài hạn</t>
  </si>
  <si>
    <t>Ký quỹ, ký cược</t>
  </si>
  <si>
    <t>Dài hạn</t>
  </si>
  <si>
    <t>Chi phí sản xuất kinh doanh dở dang dài hạn</t>
  </si>
  <si>
    <t>- Số dư ngày 01/01/2015</t>
  </si>
  <si>
    <t>- Số dư ngày 31/03/2015</t>
  </si>
  <si>
    <t>- Tại ngày 01/01/2015</t>
  </si>
  <si>
    <t>- Tại ngày 31/03/2015</t>
  </si>
  <si>
    <t>Đơn vị tính: VNĐ</t>
  </si>
  <si>
    <t>Phần mềm kế toán</t>
  </si>
  <si>
    <t>Tài sản cố định vô hình khác</t>
  </si>
  <si>
    <t>Nguyên giá</t>
  </si>
  <si>
    <t>Chi phí trả trước</t>
  </si>
  <si>
    <t xml:space="preserve"> - Thuế TNDN</t>
  </si>
  <si>
    <t xml:space="preserve"> - Thuế GTGT</t>
  </si>
  <si>
    <t xml:space="preserve"> - Thuế TNCN</t>
  </si>
  <si>
    <t>Phải trả ngắn hạn khác</t>
  </si>
  <si>
    <t>Nhận ký quỹ, ký cược dài hạn</t>
  </si>
  <si>
    <t>Nhận ký quỹ, ký cược ngắn hạn</t>
  </si>
  <si>
    <t xml:space="preserve">b </t>
  </si>
  <si>
    <t>Dự phòng phải trả</t>
  </si>
  <si>
    <t>19.3</t>
  </si>
  <si>
    <t>Thanh lý, nhượng bán TSCĐ</t>
  </si>
  <si>
    <t>Lãi do đánh giá lại TS</t>
  </si>
  <si>
    <t>Chi phí bán hàng và chi phí QLDN</t>
  </si>
  <si>
    <t>Chi phí thuế TNDN hiện hành</t>
  </si>
  <si>
    <t>Doanh thu cung cấp dịch vụ</t>
  </si>
  <si>
    <t>Giá trị còn lại CP TSCĐ và CP thanh lý</t>
  </si>
  <si>
    <t>Các khoản bị phạt</t>
  </si>
  <si>
    <t>Các khoản khác</t>
  </si>
  <si>
    <t>Các khoản CP QLDN phát sinh trong kỳ</t>
  </si>
  <si>
    <t>Các khoản CP bán hàng phát sinh trong kỳ</t>
  </si>
  <si>
    <t>Các khoản ghi giảm chi phí bán hàng, CP QLDA</t>
  </si>
  <si>
    <t>Các khoản thu nhập khác</t>
  </si>
  <si>
    <t>Dự phòng bảo hành công trình DA Chi Đông</t>
  </si>
  <si>
    <t>Năm nay</t>
  </si>
  <si>
    <t>Lũy kế từ đầu năm đến cuối quý này</t>
  </si>
  <si>
    <t>V.4b</t>
  </si>
  <si>
    <t>V.10a</t>
  </si>
  <si>
    <t>V.11a</t>
  </si>
  <si>
    <t>V.6b</t>
  </si>
  <si>
    <t>V.10b</t>
  </si>
  <si>
    <t>V.11b</t>
  </si>
  <si>
    <t>13. Lợi ích của cổ đông thiểu số</t>
  </si>
  <si>
    <t>V.13a</t>
  </si>
  <si>
    <t>V.15a</t>
  </si>
  <si>
    <t>V.17a</t>
  </si>
  <si>
    <t>V.16a</t>
  </si>
  <si>
    <t>V.12a</t>
  </si>
  <si>
    <t>V.13b</t>
  </si>
  <si>
    <t>V.15b</t>
  </si>
  <si>
    <t>V.17b</t>
  </si>
  <si>
    <t>V.16b</t>
  </si>
  <si>
    <t>V.12b</t>
  </si>
  <si>
    <t>BẢNG CÂN ĐỐI KẾ TOÁN HỢP NHẤT GIỮA NIÊN ĐỘ</t>
  </si>
  <si>
    <t>Mẫu số B 01a - DN/HN</t>
  </si>
  <si>
    <t>Mẫu số B 03a - DN/HN</t>
  </si>
  <si>
    <t>BÁO CÁO LƯU CHUYỂN TIỀN TỆ HỢP NHẤT GIỮA NIÊN ĐỘ</t>
  </si>
  <si>
    <t>VI.1</t>
  </si>
  <si>
    <t>VI.3</t>
  </si>
  <si>
    <t>VI.4</t>
  </si>
  <si>
    <t>VI.5</t>
  </si>
  <si>
    <t>VI.8b</t>
  </si>
  <si>
    <t>VI.8a</t>
  </si>
  <si>
    <t>VI.6</t>
  </si>
  <si>
    <t>VI.7</t>
  </si>
  <si>
    <t>VI.9</t>
  </si>
  <si>
    <t>VI.10</t>
  </si>
  <si>
    <t>VI.11</t>
  </si>
  <si>
    <t>BÁO CÁO KẾT QUẢ HOẠT ĐỘNG KINH DOANH HỢP NHẤT GIỮA NIÊN ĐỘ</t>
  </si>
  <si>
    <t>Mẫu số B 02a - DN/HN</t>
  </si>
  <si>
    <t>BẢN THUYẾT MINH BÁO CÁO TÀI CHÍNH HỢP NHẤT CHỌN LỌC</t>
  </si>
  <si>
    <t>Mẫu số B 09a - DN/HN</t>
  </si>
  <si>
    <t>5. Lợi thế thương mại</t>
  </si>
  <si>
    <t>Giá vốn chuyển nhượng bất động sản</t>
  </si>
  <si>
    <t>Giá vốn cung câp dịch vụ</t>
  </si>
  <si>
    <t>CÔNG TY CỔ PHẦN TẬP ĐOÀN C.E.O</t>
  </si>
  <si>
    <t>CÔNG TY CỔ PHẨN TẬP ĐOÀN C.E.O</t>
  </si>
  <si>
    <t>8. Lãi hoặc lỗ trong công ty liên doanh, liên kết</t>
  </si>
  <si>
    <t>9. Chi phí bán hàng</t>
  </si>
  <si>
    <t>10. Chi phí quản lý doanh nghiệp</t>
  </si>
  <si>
    <t>11. Lợi nhuận thuần từ hoạt động kinh doanh</t>
  </si>
  <si>
    <t>12. Thu nhập khác</t>
  </si>
  <si>
    <t>13. Chi phí khác</t>
  </si>
  <si>
    <t>14. Lợi nhuận khác ( 40 = 31 - 32)</t>
  </si>
  <si>
    <t>19. Lợi nhuận sau thuế của cổ đông của Công ty mẹ</t>
  </si>
  <si>
    <t>20. Lợi nhuận sau thuế của cổ đông thiểu số</t>
  </si>
  <si>
    <t>15. Tổng lợi nhuận kế toán trước thuế
      ( 50=30+40)</t>
  </si>
  <si>
    <t xml:space="preserve">      (30 = 20 + (21 - 22) - (25 + 26-24))</t>
  </si>
  <si>
    <t>Quý 2 Năm 2015</t>
  </si>
  <si>
    <t>30/6/2015</t>
  </si>
  <si>
    <t>Quý 2 năm 2015</t>
  </si>
  <si>
    <t xml:space="preserve"> Quý 2</t>
  </si>
  <si>
    <t>Quý 1 năm 2014</t>
  </si>
  <si>
    <t>Quý 1.2015</t>
  </si>
  <si>
    <t>Hà Nội, ngày 13 tháng 8 năm 2015</t>
  </si>
  <si>
    <t>Tại ngày 30 tháng 06 năm 2015</t>
  </si>
  <si>
    <t>Đầu tư nắm giữ đến ngày đáo hạn</t>
  </si>
  <si>
    <t>Giá gốc VND</t>
  </si>
  <si>
    <t>Giá trị ghi sổ VND</t>
  </si>
  <si>
    <t>Các khoản đầu tư cho vay ngắn hạn</t>
  </si>
  <si>
    <t>Trong đó</t>
  </si>
  <si>
    <t>Công ty tư vấn đầu tư Thành Nam</t>
  </si>
  <si>
    <t>Cho vay cá nhân</t>
  </si>
  <si>
    <t>Phải thu ngắn hạn khách hàng</t>
  </si>
  <si>
    <t>Công ty cổ phần đầu tư tư vấn Thành Nam</t>
  </si>
  <si>
    <t>Công ty CP Fecon Phú Quốc</t>
  </si>
  <si>
    <t>Công ty TNHH Gia Thịnh Phát Phú Quốc</t>
  </si>
  <si>
    <t>- Các khoản phải thu khách hàng khác</t>
  </si>
  <si>
    <t>Công ty TV TK công trình xây dựng VN</t>
  </si>
  <si>
    <t>Viện nhiệt đới - trường ĐH Kiến trúc HN</t>
  </si>
  <si>
    <t>Công ty PALAFOX ASOCIATES</t>
  </si>
  <si>
    <t>Tạm ứng</t>
  </si>
  <si>
    <t>Ban đền bù GPMB Quốc Oai</t>
  </si>
  <si>
    <t>Dự phòng VND</t>
  </si>
  <si>
    <t>Công cụ dụng cụ xuất dùng</t>
  </si>
  <si>
    <t>Chi phí trả trước ngắn hạn khác</t>
  </si>
  <si>
    <t>Chi phí thuê VP tại trường ĐV</t>
  </si>
  <si>
    <t>Trả trước tiền thuê VP</t>
  </si>
  <si>
    <t>Chi  phí trả trước dài hạn khác</t>
  </si>
  <si>
    <t>- Mua trong kỳ</t>
  </si>
  <si>
    <t>- Số dư ngày 30/6/2015</t>
  </si>
  <si>
    <t>- Tại ngày 30/6/2015</t>
  </si>
  <si>
    <t>- Số dư ngày 30/6/2015/2015</t>
  </si>
  <si>
    <t>Nhà cửa vật kiến trúc</t>
  </si>
  <si>
    <t>Quyền sử dụng đất</t>
  </si>
  <si>
    <t>Tại ngày 01/1/2015</t>
  </si>
  <si>
    <t>Tại ngày 30/6/2015</t>
  </si>
  <si>
    <t>Giá trị hao mòn lũy kế</t>
  </si>
  <si>
    <t>Trích khấu hao trong kỳ</t>
  </si>
  <si>
    <t>Công trình trường cao đẳng Đại Việt</t>
  </si>
  <si>
    <t>Công trình DA Khu phần mềm CEO Láng Hòa Lạc</t>
  </si>
  <si>
    <t>Công trình khu du lịch bãi Trường - Phú Quốc</t>
  </si>
  <si>
    <t xml:space="preserve">BÁO CÁO TÀI CHÍNH </t>
  </si>
  <si>
    <t>Các thuyết minh này là một bộ phận hợp thành và cần được đọc đồng thời với báo cáo tài chính kèm theo</t>
  </si>
  <si>
    <t>V. THÔNG TIN BỔ SUNG CHO CÁC KHOẢN MỤC TRÌNH BÀY TRÊN BẢNG CÂN ĐỐI KẾ TOÁN (TIẾP THEO)</t>
  </si>
  <si>
    <t>10. Đầu tư vào công ty con</t>
  </si>
  <si>
    <t>30/06/2015</t>
  </si>
  <si>
    <t>Số lượng cổ phần</t>
  </si>
  <si>
    <t>Giá trị hợp lý VND</t>
  </si>
  <si>
    <t>- Công ty TNHH C.E.O Quốc tế</t>
  </si>
  <si>
    <t>- Công ty cổ phần XD C.E.O</t>
  </si>
  <si>
    <t>- Công ty CP phát triển Dịch vụ C.E.O</t>
  </si>
  <si>
    <t>- Trường cao đẳng Đại Việt</t>
  </si>
  <si>
    <t>- Công ty CP đầu tư và phát triền Phú Quốc</t>
  </si>
  <si>
    <t>Cộng</t>
  </si>
  <si>
    <t>11 . Đầu tư vào Công ty liên kết</t>
  </si>
  <si>
    <t>- Công ty cổ phần BMC- C.E.O</t>
  </si>
  <si>
    <t>THUYẾT MINH BÁO CÁO TÀI CHÍNH HỢP NHẤT (TIẾP THEO)</t>
  </si>
  <si>
    <t>Các thuyết minh này là một bộ phận hợp thành và cần được đọc đồng thời với báo cáo tài chính hợp nhất</t>
  </si>
  <si>
    <t>Lợi thế thương mại</t>
  </si>
  <si>
    <t>Lợi thế TM phát sinh từ mia CP công ty CP đầu tư và PT Phú Quốc</t>
  </si>
  <si>
    <t>Lợi thế TM phát sinh từ mia CP công ty TNHH C.E.O Quốc tê</t>
  </si>
  <si>
    <t>Tại ngày 01/1/2014</t>
  </si>
  <si>
    <t>Hao mòn</t>
  </si>
  <si>
    <t>Khấu hao trong kỳ</t>
  </si>
  <si>
    <t>Giá trị còn lại</t>
  </si>
  <si>
    <t>Các khoản phải trả</t>
  </si>
  <si>
    <t>- Phí lệ phí phải nộp NN</t>
  </si>
  <si>
    <t>Số phải nộp trong kỳ</t>
  </si>
  <si>
    <t>Số thực nộp trong kỳ</t>
  </si>
  <si>
    <t>Chi phí phải trả ngắn hạn</t>
  </si>
  <si>
    <t>Trích trước chi phí lãi vay</t>
  </si>
  <si>
    <t>Trích trước chi phí công trình - DA Chi đông</t>
  </si>
  <si>
    <t>Trích trước chi phí khác</t>
  </si>
  <si>
    <t>Trong kỳ</t>
  </si>
  <si>
    <t>Giá trị VND</t>
  </si>
  <si>
    <t>Số có khả năng trả nợ - VND</t>
  </si>
  <si>
    <t>Tăng</t>
  </si>
  <si>
    <t>Giảm</t>
  </si>
  <si>
    <t>Vay tổ chức kinh tế</t>
  </si>
  <si>
    <t>Vay cá nhân</t>
  </si>
  <si>
    <t>Vay ngân hàng tổ chức kinh tế</t>
  </si>
  <si>
    <t>- Ngân hàng TMCP Đầu tư và phát triển Việt Nam - CN thanh Xuân</t>
  </si>
  <si>
    <t>16. Vay và nợ thuê tài chính ngắn hạn</t>
  </si>
  <si>
    <t xml:space="preserve"> - Doanh thu chưa thực hiện hoạt động BĐS</t>
  </si>
  <si>
    <t>- Doanh thu chưa thực hiện hoạt động cho thuê Tháp</t>
  </si>
  <si>
    <t>- Vay cá nhân</t>
  </si>
  <si>
    <t>- Công ty CP đầu tư phát triền nhà Hoàng Hải PHú Quốc</t>
  </si>
  <si>
    <t>19. Vốn chủ sở hữu</t>
  </si>
  <si>
    <t>a. Thay đổi trong vốn chủ sở hữu</t>
  </si>
  <si>
    <t>Vốn đầu tư Chủ sở hữu</t>
  </si>
  <si>
    <t>Quỹ dự phòng TC</t>
  </si>
  <si>
    <t>Quỹ khác của Chủ sở hữ</t>
  </si>
  <si>
    <t>Số dư tại ngày 1/1/2015</t>
  </si>
  <si>
    <t>Lợi nhuận tăng trong năm,</t>
  </si>
  <si>
    <t>Phân phối lợi nhuận</t>
  </si>
  <si>
    <t>HỢp nhất các công ty con</t>
  </si>
  <si>
    <t>Trả cổ tức</t>
  </si>
  <si>
    <t>Số dư tại ngày 1/1/2014</t>
  </si>
  <si>
    <t>Số dư tại ngày 31/12/2014</t>
  </si>
  <si>
    <t>Áp dụng chính sách kế toán mới</t>
  </si>
  <si>
    <t>Lợi nhuận tăng trong kỳ</t>
  </si>
  <si>
    <t>Số dư tại ngày 30/6/2015</t>
  </si>
  <si>
    <t>Bộ phận theo lĩnh vực kinh doanh</t>
  </si>
  <si>
    <t>Hoạt động kinh doanh BĐS</t>
  </si>
  <si>
    <t>Hoạt động cung cấp dịch vụ</t>
  </si>
  <si>
    <t>Hoạt động xây lắp</t>
  </si>
  <si>
    <t>Loại trừ</t>
  </si>
  <si>
    <t>Tài sản</t>
  </si>
  <si>
    <t>Tài sản bộ phận</t>
  </si>
  <si>
    <t>tài sản không phân bổ</t>
  </si>
  <si>
    <t>Tổng tài sản</t>
  </si>
  <si>
    <t>Nợ phải trả</t>
  </si>
  <si>
    <t>Nợ phải trả bộ phận</t>
  </si>
  <si>
    <t>Nợ phải trả không phân bổ</t>
  </si>
  <si>
    <t>Tổng nợ phải trả</t>
  </si>
  <si>
    <t>Bảng cân đối kế toán tại ngày 01 tháng 6 năm 2015</t>
  </si>
  <si>
    <t>Bảng cân đối kế toán tại ngày 30/6/2015</t>
  </si>
  <si>
    <t>Báo cáo kết quả hoạt động kinh doanh và bộ phận theo khu vực địa lý</t>
  </si>
  <si>
    <t>Báo cáo kết quả hoạt động kinh doanh cho kỳ hoạt động từ 01/1/2015 đến 30/6/2014</t>
  </si>
  <si>
    <t>Doanh thu bán hàng và cung cấp dịch vụ</t>
  </si>
  <si>
    <t>DT thuần từ bán hàng ra bên ngoài</t>
  </si>
  <si>
    <t>DT thuần từ bán hàng cho bộ phận khác</t>
  </si>
  <si>
    <t>Tổng doanh thu</t>
  </si>
  <si>
    <t>Giá vốn bán hàng và cung cấp dịch vụ</t>
  </si>
  <si>
    <t>Kết quả hoạt động kinh doanh</t>
  </si>
  <si>
    <t>Kết quả kinh doanh bộ phận</t>
  </si>
  <si>
    <t>Chi phí phân bổ</t>
  </si>
  <si>
    <t>Lợi nhuận từ hoạt động kinh doanh</t>
  </si>
  <si>
    <t>Phần LN trong Cty con, Cty liên kết</t>
  </si>
  <si>
    <t>Doanh thu từ các khoản đầu tư</t>
  </si>
  <si>
    <t>Lợi nhuận khác</t>
  </si>
  <si>
    <t>Lợi nhuận trước thuế</t>
  </si>
  <si>
    <t>Chi phí thuế TNDN</t>
  </si>
  <si>
    <t>Lợi nhuận trong kỳ</t>
  </si>
  <si>
    <t>Doanh thu theo khu vực địa lý không tính đến xuất xứ hàng hóa dịch vụ</t>
  </si>
  <si>
    <t>Từ 1/1/2014 dến 30/6/2014</t>
  </si>
  <si>
    <t>Từ 1/1/2015 đến 30/6/2015</t>
  </si>
  <si>
    <t>Tỉnh bắc Ninh</t>
  </si>
  <si>
    <t>TP Hà nội</t>
  </si>
  <si>
    <t>Kiên Giang</t>
  </si>
  <si>
    <t>VI</t>
  </si>
  <si>
    <t>THÔNG TIN BỔ SUNG CHO CÁC KHOẢN MỤC TRÌNH BÀY TRÊN BCKQKD HỢP NHẤT</t>
  </si>
  <si>
    <t>Trong đó:</t>
  </si>
  <si>
    <t>Doanh thu kinh doanh BĐS</t>
  </si>
  <si>
    <t>- Hàng bán bị trả lại</t>
  </si>
  <si>
    <t>Quý 2 năm tài chính 2015</t>
  </si>
  <si>
    <t>Tại ngày 30 tháng 6 năm 2015</t>
  </si>
  <si>
    <t>18. Vay và nợ thuê tài chính dài hạn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</si>
</sst>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41" formatCode="_-* #,##0\ _₫_-;\-* #,##0\ _₫_-;_-* &quot;-&quot;\ _₫_-;_-@_-"/>
    <numFmt numFmtId="43" formatCode="_-* #,##0.00\ _₫_-;\-* #,##0.00\ _₫_-;_-* &quot;-&quot;??\ _₫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 * #,##0_)_đ_ ;_ * \(#,##0\)_đ_ ;_ * &quot;-&quot;_)_đ_ ;_ @_ "/>
    <numFmt numFmtId="171" formatCode="_-&quot;£&quot;* #,##0_-;\-&quot;£&quot;* #,##0_-;_-&quot;£&quot;* &quot;-&quot;_-;_-@_-"/>
    <numFmt numFmtId="172" formatCode="_-* #,##0_-;\-* #,##0_-;_-* &quot;-&quot;_-;_-@_-"/>
    <numFmt numFmtId="173" formatCode="_-&quot;£&quot;* #,##0.00_-;\-&quot;£&quot;* #,##0.00_-;_-&quot;£&quot;* &quot;-&quot;??_-;_-@_-"/>
    <numFmt numFmtId="174" formatCode="_-* #,##0.00_-;\-* #,##0.00_-;_-* &quot;-&quot;??_-;_-@_-"/>
    <numFmt numFmtId="175" formatCode="_(* #,##0_);_(* \(#,##0\);_(* &quot;-&quot;??_);_(@_)"/>
    <numFmt numFmtId="176" formatCode="mm/&quot;d&quot;&quot;d&quot;/yy"/>
    <numFmt numFmtId="177" formatCode="&quot;\&quot;#,##0;[Red]&quot;\&quot;\-#,##0"/>
    <numFmt numFmtId="178" formatCode="&quot;\&quot;#,##0.00;[Red]&quot;\&quot;\-#,##0.0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&quot;VND&quot;#,##0_);[Red]\(&quot;VND&quot;#,##0\)"/>
    <numFmt numFmtId="182" formatCode="#,##0\ &quot;F&quot;;[Red]\-#,##0\ &quot;F&quot;"/>
    <numFmt numFmtId="183" formatCode="#,##0.00\ &quot;F&quot;;\-#,##0.00\ &quot;F&quot;"/>
    <numFmt numFmtId="184" formatCode="#,##0.00\ &quot;F&quot;;[Red]\-#,##0.00\ &quot;F&quot;"/>
    <numFmt numFmtId="185" formatCode="_-* #,##0\ &quot;F&quot;_-;\-* #,##0\ &quot;F&quot;_-;_-* &quot;-&quot;\ &quot;F&quot;_-;_-@_-"/>
    <numFmt numFmtId="186" formatCode="#."/>
    <numFmt numFmtId="187" formatCode="#,##0.0"/>
    <numFmt numFmtId="188" formatCode="_-&quot;ñ&quot;* #,##0_-;\-&quot;ñ&quot;* #,##0_-;_-&quot;ñ&quot;* &quot;-&quot;_-;_-@_-"/>
    <numFmt numFmtId="189" formatCode="&quot;?&quot;#,##0;&quot;?&quot;\-#,##0"/>
    <numFmt numFmtId="190" formatCode=".\ ###\ ;############################################################################################"/>
    <numFmt numFmtId="191" formatCode="_-* #,##0\ &quot;$&quot;_-;\-* #,##0\ &quot;$&quot;_-;_-* &quot;-&quot;\ &quot;$&quot;_-;_-@_-"/>
    <numFmt numFmtId="192" formatCode="_-* #,##0.00\ _V_N_D_-;\-* #,##0.00\ _V_N_D_-;_-* &quot;-&quot;??\ _V_N_D_-;_-@_-"/>
    <numFmt numFmtId="193" formatCode="_ * #,##0.00_ ;_ * \-#,##0.00_ ;_ * &quot;-&quot;??_ ;_ @_ "/>
    <numFmt numFmtId="194" formatCode="_-* #,##0.00\ _F_-;\-* #,##0.00\ _F_-;_-* &quot;-&quot;??\ _F_-;_-@_-"/>
    <numFmt numFmtId="195" formatCode="_-* #,##0.00\ _ñ_-;\-* #,##0.00\ _ñ_-;_-* &quot;-&quot;??\ _ñ_-;_-@_-"/>
    <numFmt numFmtId="196" formatCode="_(&quot;$&quot;\ * #,##0_);_(&quot;$&quot;\ * \(#,##0\);_(&quot;$&quot;\ * &quot;-&quot;_);_(@_)"/>
    <numFmt numFmtId="197" formatCode="_-* #,##0\ &quot;ñ&quot;_-;\-* #,##0\ &quot;ñ&quot;_-;_-* &quot;-&quot;\ &quot;ñ&quot;_-;_-@_-"/>
    <numFmt numFmtId="198" formatCode="_-* #,##0\ _V_N_D_-;\-* #,##0\ _V_N_D_-;_-* &quot;-&quot;\ _V_N_D_-;_-@_-"/>
    <numFmt numFmtId="199" formatCode="_ * #,##0_ ;_ * \-#,##0_ ;_ * &quot;-&quot;_ ;_ @_ "/>
    <numFmt numFmtId="200" formatCode="_-* #,##0\ _F_-;\-* #,##0\ _F_-;_-* &quot;-&quot;\ _F_-;_-@_-"/>
    <numFmt numFmtId="201" formatCode="_-* #,##0\ _$_-;\-* #,##0\ _$_-;_-* &quot;-&quot;\ _$_-;_-@_-"/>
    <numFmt numFmtId="202" formatCode="_-* #,##0\ _ñ_-;\-* #,##0\ _ñ_-;_-* &quot;-&quot;\ _ñ_-;_-@_-"/>
    <numFmt numFmtId="203" formatCode="_ &quot;\&quot;* #,##0_ ;_ &quot;\&quot;* \-#,##0_ ;_ &quot;\&quot;* &quot;-&quot;_ ;_ @_ "/>
    <numFmt numFmtId="204" formatCode="&quot;SFr.&quot;\ #,##0.00;&quot;SFr.&quot;\ \-#,##0.00"/>
    <numFmt numFmtId="205" formatCode="_ &quot;\&quot;* #,##0.00_ ;_ &quot;\&quot;* \-#,##0.00_ ;_ &quot;\&quot;* &quot;-&quot;??_ ;_ @_ "/>
    <numFmt numFmtId="206" formatCode="&quot;SFr.&quot;\ #,##0.00;[Red]&quot;SFr.&quot;\ \-#,##0.00"/>
    <numFmt numFmtId="207" formatCode="#,##0.0_);\(#,##0.0\)"/>
    <numFmt numFmtId="208" formatCode="_(* #,##0.0000_);_(* \(#,##0.0000\);_(* &quot;-&quot;??_);_(@_)"/>
    <numFmt numFmtId="209" formatCode="###\ ###\ ###\ ###\ .00"/>
    <numFmt numFmtId="210" formatCode="###\ ###\ ###.000"/>
    <numFmt numFmtId="211" formatCode="&quot;£&quot;#,##0.00;\-&quot;£&quot;#,##0.00"/>
    <numFmt numFmtId="212" formatCode="dd\-mm\-yy"/>
    <numFmt numFmtId="213" formatCode="_-* #,##0.00\ &quot;F&quot;_-;\-* #,##0.00\ &quot;F&quot;_-;_-* &quot;-&quot;??\ &quot;F&quot;_-;_-@_-"/>
    <numFmt numFmtId="214" formatCode="0.000_)"/>
    <numFmt numFmtId="215" formatCode="#\ ###\ ###"/>
    <numFmt numFmtId="216" formatCode="#\ ###\ ##0.0"/>
    <numFmt numFmtId="217" formatCode="#\ ###\ ###\ .00"/>
    <numFmt numFmtId="218" formatCode="0.0000000000"/>
    <numFmt numFmtId="219" formatCode="&quot;$&quot;#,##0;[Red]\-&quot;$&quot;#,##0"/>
    <numFmt numFmtId="220" formatCode="&quot;$&quot;#,##0.00;[Red]\-&quot;$&quot;#,##0.00"/>
    <numFmt numFmtId="221" formatCode="#,##0.000_);\(#,##0.000\)"/>
    <numFmt numFmtId="222" formatCode="_-* #,##0.0\ _F_-;\-* #,##0.0\ _F_-;_-* &quot;-&quot;??\ _F_-;_-@_-"/>
    <numFmt numFmtId="223" formatCode="#,##0\ &quot;F&quot;;\-#,##0\ &quot;F&quot;"/>
  </numFmts>
  <fonts count="141"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.VnTime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i/>
      <sz val="10.5"/>
      <name val="Times New Roman"/>
      <family val="1"/>
    </font>
    <font>
      <b/>
      <sz val="10.5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.5"/>
      <name val="Times New Roman"/>
      <family val="1"/>
    </font>
    <font>
      <b/>
      <i/>
      <sz val="10.5"/>
      <name val="Times New Roman"/>
      <family val="1"/>
    </font>
    <font>
      <b/>
      <sz val="9.5"/>
      <name val="Times New Roman"/>
      <family val="1"/>
    </font>
    <font>
      <sz val="10"/>
      <name val=".VnTime"/>
      <family val="2"/>
    </font>
    <font>
      <sz val="12"/>
      <name val="????"/>
      <charset val="136"/>
    </font>
    <font>
      <sz val="11"/>
      <name val="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2"/>
      <name val="¹UAAA¼"/>
      <family val="3"/>
      <charset val="129"/>
    </font>
    <font>
      <sz val="10"/>
      <name val="Arial"/>
      <family val="2"/>
    </font>
    <font>
      <sz val="11"/>
      <name val=".VnTime"/>
      <family val="2"/>
    </font>
    <font>
      <sz val="12"/>
      <name val="Arial"/>
      <family val="2"/>
    </font>
    <font>
      <sz val="10"/>
      <name val="VNtimes new roman"/>
      <family val="2"/>
    </font>
    <font>
      <sz val="11"/>
      <name val="–¾’©"/>
      <family val="1"/>
      <charset val="128"/>
    </font>
    <font>
      <sz val="13"/>
      <name val=".VnTime"/>
      <family val="2"/>
    </font>
    <font>
      <sz val="12"/>
      <name val="바탕체"/>
      <family val="3"/>
    </font>
    <font>
      <sz val="9"/>
      <name val="ARIAL"/>
      <family val="2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.VnTime"/>
      <family val="2"/>
    </font>
    <font>
      <b/>
      <i/>
      <sz val="10"/>
      <name val="Times New Roman"/>
      <family val="1"/>
    </font>
    <font>
      <sz val="10"/>
      <name val="Courier New"/>
      <family val="3"/>
    </font>
    <font>
      <b/>
      <sz val="12"/>
      <name val=".VnBook-AntiquaH"/>
      <family val="2"/>
    </font>
    <font>
      <b/>
      <sz val="1"/>
      <color indexed="8"/>
      <name val="Courier"/>
      <family val="3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10"/>
      <name val="Times New Roman"/>
      <family val="1"/>
    </font>
    <font>
      <sz val="8"/>
      <name val=".VnTime"/>
      <family val="2"/>
    </font>
    <font>
      <b/>
      <sz val="14"/>
      <name val="Times New Roman"/>
      <family val="1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sz val="12"/>
      <name val="VNI-Times"/>
    </font>
    <font>
      <sz val="10"/>
      <name val="?? ??"/>
      <family val="1"/>
      <charset val="136"/>
    </font>
    <font>
      <sz val="12"/>
      <name val=".VnArial"/>
      <family val="2"/>
    </font>
    <font>
      <sz val="11"/>
      <name val="??"/>
      <family val="3"/>
      <charset val="129"/>
    </font>
    <font>
      <sz val="10"/>
      <name val="AngsanaUPC"/>
      <family val="1"/>
    </font>
    <font>
      <sz val="10"/>
      <name val="Helv"/>
      <family val="2"/>
    </font>
    <font>
      <sz val="10"/>
      <name val="VNI-Times"/>
    </font>
    <font>
      <sz val="12"/>
      <name val="¹ÙÅÁÃ¼"/>
      <charset val="129"/>
    </font>
    <font>
      <sz val="12"/>
      <name val="±¼¸²Ã¼"/>
      <family val="3"/>
      <charset val="129"/>
    </font>
    <font>
      <sz val="8"/>
      <name val="Times New Roman"/>
      <family val="1"/>
    </font>
    <font>
      <sz val="12"/>
      <name val="Tms Rmn"/>
    </font>
    <font>
      <sz val="11"/>
      <name val="µ¸¿ò"/>
      <charset val="129"/>
    </font>
    <font>
      <sz val="10"/>
      <name val="Helv"/>
    </font>
    <font>
      <b/>
      <sz val="10"/>
      <name val="Helv"/>
    </font>
    <font>
      <sz val="11"/>
      <name val="Tms Rmn"/>
    </font>
    <font>
      <sz val="12"/>
      <name val="VNI-Aptima"/>
    </font>
    <font>
      <sz val="10"/>
      <name val="MS Serif"/>
      <family val="1"/>
    </font>
    <font>
      <sz val="10"/>
      <name val="VNI-Aptima"/>
    </font>
    <font>
      <sz val="10"/>
      <color indexed="8"/>
      <name val="Arial"/>
      <family val="2"/>
    </font>
    <font>
      <sz val="10"/>
      <name val="Arial CE"/>
      <charset val="238"/>
    </font>
    <font>
      <b/>
      <sz val="10"/>
      <color indexed="8"/>
      <name val="Arial"/>
      <family val="2"/>
    </font>
    <font>
      <sz val="10"/>
      <color indexed="16"/>
      <name val="MS Serif"/>
      <family val="1"/>
    </font>
    <font>
      <b/>
      <sz val="12"/>
      <color indexed="9"/>
      <name val="Tms Rmn"/>
    </font>
    <font>
      <b/>
      <sz val="12"/>
      <name val="Helv"/>
    </font>
    <font>
      <b/>
      <sz val="8"/>
      <name val="MS Sans Serif"/>
      <family val="2"/>
    </font>
    <font>
      <b/>
      <sz val="14"/>
      <name val=".VnTimeH"/>
      <family val="2"/>
    </font>
    <font>
      <sz val="10"/>
      <name val="VNI-Helve-Condense"/>
    </font>
    <font>
      <b/>
      <sz val="11"/>
      <color indexed="56"/>
      <name val="VNI-Helve-Condense"/>
    </font>
    <font>
      <sz val="11"/>
      <name val="VNI-Helve-Condense"/>
    </font>
    <font>
      <b/>
      <sz val="11"/>
      <name val="Helv"/>
    </font>
    <font>
      <sz val="10"/>
      <name val=".VnArial"/>
      <family val="2"/>
    </font>
    <font>
      <sz val="9"/>
      <name val="VNI-Helve-Condense"/>
    </font>
    <font>
      <sz val="7"/>
      <name val="Small Fonts"/>
      <family val="2"/>
    </font>
    <font>
      <b/>
      <sz val="12"/>
      <name val="VN-NTime"/>
    </font>
    <font>
      <b/>
      <sz val="11"/>
      <name val="Arial"/>
      <family val="2"/>
    </font>
    <font>
      <sz val="12"/>
      <name val="Helv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8"/>
      <name val="Cambria"/>
      <family val="1"/>
    </font>
    <font>
      <sz val="8"/>
      <name val="MS Sans Serif"/>
      <family val="2"/>
    </font>
    <font>
      <b/>
      <sz val="8"/>
      <color indexed="8"/>
      <name val="Helv"/>
    </font>
    <font>
      <sz val="12"/>
      <name val="VNTime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14"/>
      <name val=".VnArial"/>
      <family val="2"/>
    </font>
    <font>
      <sz val="12"/>
      <name val="돋움체"/>
      <family val="3"/>
      <charset val="129"/>
    </font>
    <font>
      <sz val="11"/>
      <name val="ＭＳ Ｐゴシック"/>
      <charset val="128"/>
    </font>
    <font>
      <i/>
      <sz val="11"/>
      <name val="Times New Roman"/>
      <family val="1"/>
      <charset val="163"/>
    </font>
    <font>
      <i/>
      <sz val="11"/>
      <color indexed="10"/>
      <name val="Times New Roman"/>
      <family val="1"/>
    </font>
    <font>
      <b/>
      <i/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  <charset val="163"/>
    </font>
    <font>
      <i/>
      <sz val="12"/>
      <name val="Times New Roman"/>
      <family val="1"/>
      <charset val="163"/>
    </font>
    <font>
      <sz val="11"/>
      <color theme="2"/>
      <name val="Times New Roman"/>
      <family val="1"/>
    </font>
    <font>
      <i/>
      <sz val="11"/>
      <color rgb="FF222222"/>
      <name val="Times New Roman"/>
      <family val="1"/>
    </font>
    <font>
      <i/>
      <sz val="11"/>
      <color theme="1"/>
      <name val="Times New Roman"/>
      <family val="1"/>
      <charset val="163"/>
    </font>
    <font>
      <i/>
      <sz val="12"/>
      <name val=".VnTime"/>
      <family val="2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2"/>
      <color rgb="FFFF0000"/>
      <name val="Times New Roman"/>
      <family val="1"/>
    </font>
    <font>
      <i/>
      <sz val="11"/>
      <color rgb="FFFF0000"/>
      <name val="Times New Roman"/>
      <family val="1"/>
      <charset val="16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.VnTime"/>
      <family val="2"/>
    </font>
    <font>
      <b/>
      <sz val="12"/>
      <color rgb="FFFF0000"/>
      <name val="Times New Roman"/>
      <family val="1"/>
    </font>
    <font>
      <sz val="10.5"/>
      <color rgb="FFFF0000"/>
      <name val="Times New Roman"/>
      <family val="1"/>
    </font>
    <font>
      <b/>
      <sz val="10.5"/>
      <color rgb="FFFF0000"/>
      <name val="Times New Roman"/>
      <family val="1"/>
    </font>
    <font>
      <sz val="10.5"/>
      <name val="Times New Roman"/>
      <family val="1"/>
      <charset val="163"/>
    </font>
    <font>
      <sz val="10.5"/>
      <name val=".VnTime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5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gray125">
        <fgColor indexed="3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99">
    <xf numFmtId="0" fontId="0" fillId="0" borderId="0"/>
    <xf numFmtId="180" fontId="30" fillId="0" borderId="0" applyFont="0" applyFill="0" applyBorder="0" applyAlignment="0" applyProtection="0"/>
    <xf numFmtId="0" fontId="32" fillId="2" borderId="0"/>
    <xf numFmtId="0" fontId="33" fillId="2" borderId="0"/>
    <xf numFmtId="0" fontId="34" fillId="2" borderId="0"/>
    <xf numFmtId="0" fontId="35" fillId="0" borderId="0">
      <alignment wrapText="1"/>
    </xf>
    <xf numFmtId="175" fontId="36" fillId="0" borderId="1" applyNumberFormat="0" applyFont="0" applyBorder="0" applyAlignment="0">
      <alignment horizontal="center" vertical="center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/>
    <xf numFmtId="0" fontId="37" fillId="0" borderId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40" fontId="2" fillId="0" borderId="0"/>
    <xf numFmtId="0" fontId="50" fillId="0" borderId="0" applyNumberFormat="0" applyFill="0" applyBorder="0" applyAlignment="0" applyProtection="0"/>
    <xf numFmtId="174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3" fontId="10" fillId="0" borderId="0" applyFont="0" applyBorder="0" applyAlignment="0"/>
    <xf numFmtId="3" fontId="10" fillId="0" borderId="0" applyFont="0" applyBorder="0" applyAlignment="0"/>
    <xf numFmtId="2" fontId="2" fillId="0" borderId="0" applyFont="0" applyFill="0" applyBorder="0" applyAlignment="0" applyProtection="0"/>
    <xf numFmtId="0" fontId="51" fillId="0" borderId="0" applyNumberFormat="0" applyFont="0" applyBorder="0" applyAlignment="0">
      <alignment horizontal="left" vertical="center"/>
    </xf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6" fontId="52" fillId="0" borderId="0">
      <protection locked="0"/>
    </xf>
    <xf numFmtId="186" fontId="52" fillId="0" borderId="0">
      <protection locked="0"/>
    </xf>
    <xf numFmtId="38" fontId="53" fillId="0" borderId="0"/>
    <xf numFmtId="0" fontId="53" fillId="2" borderId="0"/>
    <xf numFmtId="172" fontId="39" fillId="0" borderId="4"/>
    <xf numFmtId="0" fontId="40" fillId="0" borderId="0" applyNumberFormat="0" applyFont="0" applyFill="0" applyAlignment="0"/>
    <xf numFmtId="38" fontId="2" fillId="0" borderId="0" applyNumberFormat="0" applyFont="0" applyFill="0" applyProtection="0"/>
    <xf numFmtId="181" fontId="41" fillId="0" borderId="0"/>
    <xf numFmtId="0" fontId="10" fillId="0" borderId="0"/>
    <xf numFmtId="0" fontId="2" fillId="0" borderId="0"/>
    <xf numFmtId="174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0" fontId="55" fillId="0" borderId="5">
      <alignment horizontal="center"/>
    </xf>
    <xf numFmtId="3" fontId="54" fillId="0" borderId="0" applyFont="0" applyFill="0" applyBorder="0" applyAlignment="0" applyProtection="0"/>
    <xf numFmtId="0" fontId="54" fillId="3" borderId="0" applyNumberFormat="0" applyFont="0" applyBorder="0" applyAlignment="0" applyProtection="0"/>
    <xf numFmtId="0" fontId="38" fillId="4" borderId="0"/>
    <xf numFmtId="0" fontId="29" fillId="0" borderId="0" applyNumberFormat="0" applyFill="0" applyBorder="0" applyAlignment="0" applyProtection="0"/>
    <xf numFmtId="184" fontId="43" fillId="0" borderId="6">
      <alignment horizontal="right" vertical="center"/>
    </xf>
    <xf numFmtId="185" fontId="43" fillId="0" borderId="6">
      <alignment horizontal="center"/>
    </xf>
    <xf numFmtId="0" fontId="2" fillId="0" borderId="7" applyNumberFormat="0" applyFont="0" applyFill="0" applyAlignment="0" applyProtection="0"/>
    <xf numFmtId="38" fontId="2" fillId="0" borderId="3" applyNumberFormat="0" applyFont="0" applyFill="0" applyAlignment="0" applyProtection="0"/>
    <xf numFmtId="38" fontId="2" fillId="0" borderId="8" applyNumberFormat="0" applyFont="0" applyFill="0" applyAlignment="0" applyProtection="0"/>
    <xf numFmtId="38" fontId="2" fillId="0" borderId="9" applyNumberFormat="0" applyFont="0" applyFill="0" applyAlignment="0" applyProtection="0"/>
    <xf numFmtId="40" fontId="2" fillId="0" borderId="0"/>
    <xf numFmtId="182" fontId="43" fillId="0" borderId="0"/>
    <xf numFmtId="183" fontId="43" fillId="0" borderId="10"/>
    <xf numFmtId="171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7" fillId="0" borderId="0"/>
    <xf numFmtId="0" fontId="40" fillId="0" borderId="0"/>
    <xf numFmtId="172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0" borderId="0"/>
    <xf numFmtId="179" fontId="45" fillId="0" borderId="0" applyFont="0" applyFill="0" applyBorder="0" applyAlignment="0" applyProtection="0"/>
    <xf numFmtId="165" fontId="46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168" fontId="2" fillId="0" borderId="0" applyFont="0" applyFill="0" applyBorder="0" applyAlignment="0" applyProtection="0"/>
    <xf numFmtId="188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189" fontId="31" fillId="0" borderId="0" applyFont="0" applyFill="0" applyBorder="0" applyAlignment="0" applyProtection="0"/>
    <xf numFmtId="0" fontId="63" fillId="0" borderId="0" applyFont="0" applyFill="0" applyBorder="0" applyAlignment="0" applyProtection="0"/>
    <xf numFmtId="190" fontId="1" fillId="0" borderId="0" applyFont="0" applyFill="0" applyBorder="0" applyAlignment="0" applyProtection="0"/>
    <xf numFmtId="172" fontId="45" fillId="0" borderId="0" applyFont="0" applyFill="0" applyBorder="0" applyAlignment="0" applyProtection="0"/>
    <xf numFmtId="9" fontId="64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/>
    <xf numFmtId="185" fontId="6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66" fontId="67" fillId="0" borderId="0" applyFont="0" applyFill="0" applyBorder="0" applyAlignment="0" applyProtection="0"/>
    <xf numFmtId="191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54" fillId="0" borderId="0"/>
    <xf numFmtId="0" fontId="66" fillId="0" borderId="0"/>
    <xf numFmtId="166" fontId="67" fillId="0" borderId="0" applyFont="0" applyFill="0" applyBorder="0" applyAlignment="0" applyProtection="0"/>
    <xf numFmtId="179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69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5" fontId="67" fillId="0" borderId="0" applyFont="0" applyFill="0" applyBorder="0" applyAlignment="0" applyProtection="0"/>
    <xf numFmtId="172" fontId="61" fillId="0" borderId="0" applyFont="0" applyFill="0" applyBorder="0" applyAlignment="0" applyProtection="0"/>
    <xf numFmtId="166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191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19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97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5" fontId="67" fillId="0" borderId="0" applyFont="0" applyFill="0" applyBorder="0" applyAlignment="0" applyProtection="0"/>
    <xf numFmtId="174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200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72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1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2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191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19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97" fontId="67" fillId="0" borderId="0" applyFont="0" applyFill="0" applyBorder="0" applyAlignment="0" applyProtection="0"/>
    <xf numFmtId="172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200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72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1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2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5" fontId="67" fillId="0" borderId="0" applyFont="0" applyFill="0" applyBorder="0" applyAlignment="0" applyProtection="0"/>
    <xf numFmtId="172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16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19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97" fontId="67" fillId="0" borderId="0" applyFont="0" applyFill="0" applyBorder="0" applyAlignment="0" applyProtection="0"/>
    <xf numFmtId="172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200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72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1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2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5" fontId="67" fillId="0" borderId="0" applyFont="0" applyFill="0" applyBorder="0" applyAlignment="0" applyProtection="0"/>
    <xf numFmtId="179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66" fillId="0" borderId="0"/>
    <xf numFmtId="0" fontId="2" fillId="0" borderId="0"/>
    <xf numFmtId="9" fontId="68" fillId="0" borderId="0" applyFont="0" applyFill="0" applyBorder="0" applyAlignment="0" applyProtection="0"/>
    <xf numFmtId="203" fontId="69" fillId="0" borderId="0" applyFont="0" applyFill="0" applyBorder="0" applyAlignment="0" applyProtection="0"/>
    <xf numFmtId="0" fontId="37" fillId="0" borderId="0" applyFont="0" applyFill="0" applyBorder="0" applyAlignment="0" applyProtection="0"/>
    <xf numFmtId="204" fontId="61" fillId="0" borderId="0" applyFont="0" applyFill="0" applyBorder="0" applyAlignment="0" applyProtection="0"/>
    <xf numFmtId="205" fontId="69" fillId="0" borderId="0" applyFont="0" applyFill="0" applyBorder="0" applyAlignment="0" applyProtection="0"/>
    <xf numFmtId="0" fontId="37" fillId="0" borderId="0" applyFont="0" applyFill="0" applyBorder="0" applyAlignment="0" applyProtection="0"/>
    <xf numFmtId="206" fontId="61" fillId="0" borderId="0" applyFont="0" applyFill="0" applyBorder="0" applyAlignment="0" applyProtection="0"/>
    <xf numFmtId="0" fontId="70" fillId="0" borderId="0">
      <alignment horizontal="center" wrapText="1"/>
      <protection locked="0"/>
    </xf>
    <xf numFmtId="199" fontId="69" fillId="0" borderId="0" applyFont="0" applyFill="0" applyBorder="0" applyAlignment="0" applyProtection="0"/>
    <xf numFmtId="199" fontId="68" fillId="0" borderId="0" applyFont="0" applyFill="0" applyBorder="0" applyAlignment="0" applyProtection="0"/>
    <xf numFmtId="193" fontId="69" fillId="0" borderId="0" applyFont="0" applyFill="0" applyBorder="0" applyAlignment="0" applyProtection="0"/>
    <xf numFmtId="193" fontId="68" fillId="0" borderId="0" applyFont="0" applyFill="0" applyBorder="0" applyAlignment="0" applyProtection="0"/>
    <xf numFmtId="179" fontId="6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/>
    <xf numFmtId="0" fontId="72" fillId="0" borderId="0"/>
    <xf numFmtId="0" fontId="2" fillId="0" borderId="0" applyFill="0" applyBorder="0" applyAlignment="0"/>
    <xf numFmtId="207" fontId="73" fillId="0" borderId="0" applyFill="0" applyBorder="0" applyAlignment="0"/>
    <xf numFmtId="208" fontId="73" fillId="0" borderId="0" applyFill="0" applyBorder="0" applyAlignment="0"/>
    <xf numFmtId="209" fontId="1" fillId="0" borderId="0" applyFill="0" applyBorder="0" applyAlignment="0"/>
    <xf numFmtId="210" fontId="1" fillId="0" borderId="0" applyFill="0" applyBorder="0" applyAlignment="0"/>
    <xf numFmtId="211" fontId="1" fillId="0" borderId="0" applyFill="0" applyBorder="0" applyAlignment="0"/>
    <xf numFmtId="212" fontId="1" fillId="0" borderId="0" applyFill="0" applyBorder="0" applyAlignment="0"/>
    <xf numFmtId="207" fontId="73" fillId="0" borderId="0" applyFill="0" applyBorder="0" applyAlignment="0"/>
    <xf numFmtId="0" fontId="74" fillId="0" borderId="0"/>
    <xf numFmtId="213" fontId="67" fillId="0" borderId="0" applyFont="0" applyFill="0" applyBorder="0" applyAlignment="0" applyProtection="0"/>
    <xf numFmtId="214" fontId="75" fillId="0" borderId="0"/>
    <xf numFmtId="214" fontId="75" fillId="0" borderId="0"/>
    <xf numFmtId="214" fontId="75" fillId="0" borderId="0"/>
    <xf numFmtId="214" fontId="75" fillId="0" borderId="0"/>
    <xf numFmtId="214" fontId="75" fillId="0" borderId="0"/>
    <xf numFmtId="214" fontId="75" fillId="0" borderId="0"/>
    <xf numFmtId="214" fontId="75" fillId="0" borderId="0"/>
    <xf numFmtId="214" fontId="75" fillId="0" borderId="0"/>
    <xf numFmtId="211" fontId="1" fillId="0" borderId="0" applyFont="0" applyFill="0" applyBorder="0" applyAlignment="0" applyProtection="0"/>
    <xf numFmtId="215" fontId="76" fillId="0" borderId="0"/>
    <xf numFmtId="0" fontId="77" fillId="0" borderId="0" applyNumberFormat="0" applyAlignment="0">
      <alignment horizontal="left"/>
    </xf>
    <xf numFmtId="207" fontId="73" fillId="0" borderId="0" applyFont="0" applyFill="0" applyBorder="0" applyAlignment="0" applyProtection="0"/>
    <xf numFmtId="216" fontId="76" fillId="0" borderId="0"/>
    <xf numFmtId="1" fontId="78" fillId="0" borderId="15" applyBorder="0"/>
    <xf numFmtId="14" fontId="79" fillId="0" borderId="0" applyFill="0" applyBorder="0" applyAlignment="0"/>
    <xf numFmtId="0" fontId="2" fillId="0" borderId="0" applyFont="0" applyFill="0" applyBorder="0" applyAlignment="0" applyProtection="0"/>
    <xf numFmtId="217" fontId="76" fillId="0" borderId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0" fontId="81" fillId="10" borderId="0" applyNumberFormat="0" applyBorder="0" applyAlignment="0" applyProtection="0"/>
    <xf numFmtId="0" fontId="81" fillId="11" borderId="0" applyNumberFormat="0" applyBorder="0" applyAlignment="0" applyProtection="0"/>
    <xf numFmtId="0" fontId="81" fillId="11" borderId="0" applyNumberFormat="0" applyBorder="0" applyAlignment="0" applyProtection="0"/>
    <xf numFmtId="211" fontId="1" fillId="0" borderId="0" applyFill="0" applyBorder="0" applyAlignment="0"/>
    <xf numFmtId="207" fontId="73" fillId="0" borderId="0" applyFill="0" applyBorder="0" applyAlignment="0"/>
    <xf numFmtId="211" fontId="1" fillId="0" borderId="0" applyFill="0" applyBorder="0" applyAlignment="0"/>
    <xf numFmtId="212" fontId="1" fillId="0" borderId="0" applyFill="0" applyBorder="0" applyAlignment="0"/>
    <xf numFmtId="207" fontId="73" fillId="0" borderId="0" applyFill="0" applyBorder="0" applyAlignment="0"/>
    <xf numFmtId="0" fontId="82" fillId="0" borderId="0" applyNumberFormat="0" applyAlignment="0">
      <alignment horizontal="left"/>
    </xf>
    <xf numFmtId="38" fontId="53" fillId="12" borderId="0" applyNumberFormat="0" applyBorder="0" applyAlignment="0" applyProtection="0"/>
    <xf numFmtId="0" fontId="83" fillId="9" borderId="0"/>
    <xf numFmtId="0" fontId="84" fillId="0" borderId="0">
      <alignment horizontal="left"/>
    </xf>
    <xf numFmtId="0" fontId="85" fillId="0" borderId="5">
      <alignment horizontal="center"/>
    </xf>
    <xf numFmtId="0" fontId="85" fillId="0" borderId="0">
      <alignment horizontal="center"/>
    </xf>
    <xf numFmtId="49" fontId="86" fillId="0" borderId="10">
      <alignment vertical="center"/>
    </xf>
    <xf numFmtId="202" fontId="67" fillId="0" borderId="0" applyFont="0" applyFill="0" applyBorder="0" applyAlignment="0" applyProtection="0"/>
    <xf numFmtId="10" fontId="53" fillId="12" borderId="10" applyNumberFormat="0" applyBorder="0" applyAlignment="0" applyProtection="0"/>
    <xf numFmtId="0" fontId="87" fillId="0" borderId="13" applyNumberFormat="0" applyFont="0" applyFill="0" applyAlignment="0" applyProtection="0">
      <alignment horizontal="center"/>
    </xf>
    <xf numFmtId="0" fontId="88" fillId="0" borderId="13" applyNumberFormat="0" applyFont="0" applyFill="0" applyAlignment="0" applyProtection="0">
      <alignment horizontal="center"/>
    </xf>
    <xf numFmtId="49" fontId="89" fillId="0" borderId="10" applyNumberFormat="0" applyFont="0" applyFill="0" applyAlignment="0" applyProtection="0">
      <alignment horizontal="center" vertical="center" wrapText="1"/>
    </xf>
    <xf numFmtId="0" fontId="54" fillId="0" borderId="0"/>
    <xf numFmtId="211" fontId="1" fillId="0" borderId="0" applyFill="0" applyBorder="0" applyAlignment="0"/>
    <xf numFmtId="207" fontId="73" fillId="0" borderId="0" applyFill="0" applyBorder="0" applyAlignment="0"/>
    <xf numFmtId="211" fontId="1" fillId="0" borderId="0" applyFill="0" applyBorder="0" applyAlignment="0"/>
    <xf numFmtId="212" fontId="1" fillId="0" borderId="0" applyFill="0" applyBorder="0" applyAlignment="0"/>
    <xf numFmtId="207" fontId="73" fillId="0" borderId="0" applyFill="0" applyBorder="0" applyAlignment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0" fontId="90" fillId="0" borderId="5"/>
    <xf numFmtId="218" fontId="61" fillId="0" borderId="0" applyFont="0" applyFill="0" applyBorder="0" applyAlignment="0" applyProtection="0"/>
    <xf numFmtId="175" fontId="91" fillId="0" borderId="0" applyFont="0" applyFill="0" applyBorder="0" applyAlignment="0" applyProtection="0"/>
    <xf numFmtId="219" fontId="54" fillId="0" borderId="0" applyFont="0" applyFill="0" applyBorder="0" applyAlignment="0" applyProtection="0"/>
    <xf numFmtId="220" fontId="54" fillId="0" borderId="0" applyFont="0" applyFill="0" applyBorder="0" applyAlignment="0" applyProtection="0"/>
    <xf numFmtId="4" fontId="92" fillId="0" borderId="13" applyBorder="0"/>
    <xf numFmtId="0" fontId="40" fillId="0" borderId="0" applyNumberFormat="0" applyFont="0" applyFill="0" applyAlignment="0"/>
    <xf numFmtId="0" fontId="40" fillId="0" borderId="0" applyNumberFormat="0" applyFont="0" applyFill="0" applyAlignment="0"/>
    <xf numFmtId="0" fontId="14" fillId="0" borderId="0"/>
    <xf numFmtId="37" fontId="93" fillId="0" borderId="0"/>
    <xf numFmtId="0" fontId="94" fillId="0" borderId="10" applyNumberFormat="0" applyFont="0" applyFill="0" applyBorder="0" applyAlignment="0">
      <alignment horizontal="center"/>
    </xf>
    <xf numFmtId="0" fontId="1" fillId="0" borderId="0"/>
    <xf numFmtId="0" fontId="80" fillId="0" borderId="0"/>
    <xf numFmtId="0" fontId="95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14" fillId="0" borderId="0"/>
    <xf numFmtId="14" fontId="70" fillId="0" borderId="0">
      <alignment horizontal="center" wrapText="1"/>
      <protection locked="0"/>
    </xf>
    <xf numFmtId="210" fontId="1" fillId="0" borderId="0" applyFont="0" applyFill="0" applyBorder="0" applyAlignment="0" applyProtection="0"/>
    <xf numFmtId="22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54" fillId="0" borderId="16" applyNumberFormat="0" applyBorder="0"/>
    <xf numFmtId="211" fontId="1" fillId="0" borderId="0" applyFill="0" applyBorder="0" applyAlignment="0"/>
    <xf numFmtId="207" fontId="73" fillId="0" borderId="0" applyFill="0" applyBorder="0" applyAlignment="0"/>
    <xf numFmtId="211" fontId="1" fillId="0" borderId="0" applyFill="0" applyBorder="0" applyAlignment="0"/>
    <xf numFmtId="212" fontId="1" fillId="0" borderId="0" applyFill="0" applyBorder="0" applyAlignment="0"/>
    <xf numFmtId="207" fontId="73" fillId="0" borderId="0" applyFill="0" applyBorder="0" applyAlignment="0"/>
    <xf numFmtId="0" fontId="96" fillId="0" borderId="0"/>
    <xf numFmtId="0" fontId="97" fillId="13" borderId="0" applyNumberFormat="0" applyFont="0" applyBorder="0" applyAlignment="0">
      <alignment horizontal="center"/>
    </xf>
    <xf numFmtId="14" fontId="98" fillId="0" borderId="0" applyNumberFormat="0" applyFill="0" applyBorder="0" applyAlignment="0" applyProtection="0">
      <alignment horizontal="left"/>
    </xf>
    <xf numFmtId="202" fontId="67" fillId="0" borderId="0" applyFont="0" applyFill="0" applyBorder="0" applyAlignment="0" applyProtection="0"/>
    <xf numFmtId="4" fontId="99" fillId="14" borderId="17" applyNumberFormat="0" applyProtection="0">
      <alignment vertical="center"/>
    </xf>
    <xf numFmtId="4" fontId="100" fillId="14" borderId="17" applyNumberFormat="0" applyProtection="0">
      <alignment vertical="center"/>
    </xf>
    <xf numFmtId="4" fontId="101" fillId="14" borderId="17" applyNumberFormat="0" applyProtection="0">
      <alignment horizontal="left" vertical="center" indent="1"/>
    </xf>
    <xf numFmtId="4" fontId="101" fillId="15" borderId="0" applyNumberFormat="0" applyProtection="0">
      <alignment horizontal="left" vertical="center" indent="1"/>
    </xf>
    <xf numFmtId="4" fontId="101" fillId="16" borderId="17" applyNumberFormat="0" applyProtection="0">
      <alignment horizontal="right" vertical="center"/>
    </xf>
    <xf numFmtId="4" fontId="101" fillId="17" borderId="17" applyNumberFormat="0" applyProtection="0">
      <alignment horizontal="right" vertical="center"/>
    </xf>
    <xf numFmtId="4" fontId="101" fillId="18" borderId="17" applyNumberFormat="0" applyProtection="0">
      <alignment horizontal="right" vertical="center"/>
    </xf>
    <xf numFmtId="4" fontId="101" fillId="19" borderId="17" applyNumberFormat="0" applyProtection="0">
      <alignment horizontal="right" vertical="center"/>
    </xf>
    <xf numFmtId="4" fontId="101" fillId="7" borderId="17" applyNumberFormat="0" applyProtection="0">
      <alignment horizontal="right" vertical="center"/>
    </xf>
    <xf numFmtId="4" fontId="101" fillId="20" borderId="17" applyNumberFormat="0" applyProtection="0">
      <alignment horizontal="right" vertical="center"/>
    </xf>
    <xf numFmtId="4" fontId="101" fillId="21" borderId="17" applyNumberFormat="0" applyProtection="0">
      <alignment horizontal="right" vertical="center"/>
    </xf>
    <xf numFmtId="4" fontId="101" fillId="22" borderId="17" applyNumberFormat="0" applyProtection="0">
      <alignment horizontal="right" vertical="center"/>
    </xf>
    <xf numFmtId="4" fontId="101" fillId="23" borderId="17" applyNumberFormat="0" applyProtection="0">
      <alignment horizontal="right" vertical="center"/>
    </xf>
    <xf numFmtId="4" fontId="99" fillId="24" borderId="18" applyNumberFormat="0" applyProtection="0">
      <alignment horizontal="left" vertical="center" indent="1"/>
    </xf>
    <xf numFmtId="4" fontId="99" fillId="25" borderId="0" applyNumberFormat="0" applyProtection="0">
      <alignment horizontal="left" vertical="center" indent="1"/>
    </xf>
    <xf numFmtId="4" fontId="99" fillId="15" borderId="0" applyNumberFormat="0" applyProtection="0">
      <alignment horizontal="left" vertical="center" indent="1"/>
    </xf>
    <xf numFmtId="4" fontId="101" fillId="25" borderId="17" applyNumberFormat="0" applyProtection="0">
      <alignment horizontal="right" vertical="center"/>
    </xf>
    <xf numFmtId="4" fontId="79" fillId="25" borderId="0" applyNumberFormat="0" applyProtection="0">
      <alignment horizontal="left" vertical="center" indent="1"/>
    </xf>
    <xf numFmtId="4" fontId="79" fillId="15" borderId="0" applyNumberFormat="0" applyProtection="0">
      <alignment horizontal="left" vertical="center" indent="1"/>
    </xf>
    <xf numFmtId="4" fontId="101" fillId="26" borderId="17" applyNumberFormat="0" applyProtection="0">
      <alignment vertical="center"/>
    </xf>
    <xf numFmtId="4" fontId="102" fillId="26" borderId="17" applyNumberFormat="0" applyProtection="0">
      <alignment vertical="center"/>
    </xf>
    <xf numFmtId="4" fontId="99" fillId="25" borderId="19" applyNumberFormat="0" applyProtection="0">
      <alignment horizontal="left" vertical="center" indent="1"/>
    </xf>
    <xf numFmtId="4" fontId="101" fillId="26" borderId="17" applyNumberFormat="0" applyProtection="0">
      <alignment horizontal="right" vertical="center"/>
    </xf>
    <xf numFmtId="4" fontId="102" fillId="26" borderId="17" applyNumberFormat="0" applyProtection="0">
      <alignment horizontal="right" vertical="center"/>
    </xf>
    <xf numFmtId="4" fontId="99" fillId="25" borderId="17" applyNumberFormat="0" applyProtection="0">
      <alignment horizontal="left" vertical="center" indent="1"/>
    </xf>
    <xf numFmtId="4" fontId="103" fillId="27" borderId="19" applyNumberFormat="0" applyProtection="0">
      <alignment horizontal="left" vertical="center" indent="1"/>
    </xf>
    <xf numFmtId="4" fontId="104" fillId="26" borderId="17" applyNumberFormat="0" applyProtection="0">
      <alignment horizontal="right" vertical="center"/>
    </xf>
    <xf numFmtId="0" fontId="97" fillId="1" borderId="3" applyNumberFormat="0" applyFont="0" applyAlignment="0">
      <alignment horizontal="center"/>
    </xf>
    <xf numFmtId="0" fontId="105" fillId="0" borderId="0" applyNumberFormat="0" applyFill="0" applyBorder="0" applyAlignment="0" applyProtection="0"/>
    <xf numFmtId="3" fontId="61" fillId="0" borderId="0"/>
    <xf numFmtId="0" fontId="106" fillId="0" borderId="0" applyNumberFormat="0" applyFill="0" applyBorder="0" applyAlignment="0">
      <alignment horizontal="center"/>
    </xf>
    <xf numFmtId="199" fontId="67" fillId="0" borderId="0" applyFont="0" applyFill="0" applyBorder="0" applyAlignment="0" applyProtection="0"/>
    <xf numFmtId="200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72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1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2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200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72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1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2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191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19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97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0" fontId="90" fillId="0" borderId="0"/>
    <xf numFmtId="40" fontId="107" fillId="0" borderId="0" applyBorder="0">
      <alignment horizontal="right"/>
    </xf>
    <xf numFmtId="184" fontId="43" fillId="0" borderId="6">
      <alignment horizontal="right" vertical="center"/>
    </xf>
    <xf numFmtId="222" fontId="1" fillId="0" borderId="6">
      <alignment horizontal="right" vertical="center"/>
    </xf>
    <xf numFmtId="184" fontId="43" fillId="0" borderId="6">
      <alignment horizontal="right" vertical="center"/>
    </xf>
    <xf numFmtId="222" fontId="1" fillId="0" borderId="6">
      <alignment horizontal="right" vertical="center"/>
    </xf>
    <xf numFmtId="49" fontId="79" fillId="0" borderId="0" applyFill="0" applyBorder="0" applyAlignment="0"/>
    <xf numFmtId="223" fontId="2" fillId="0" borderId="0" applyFill="0" applyBorder="0" applyAlignment="0"/>
    <xf numFmtId="182" fontId="2" fillId="0" borderId="0" applyFill="0" applyBorder="0" applyAlignment="0"/>
    <xf numFmtId="0" fontId="108" fillId="0" borderId="20"/>
    <xf numFmtId="0" fontId="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4" fontId="29" fillId="0" borderId="21">
      <alignment horizontal="left" vertical="top"/>
    </xf>
    <xf numFmtId="0" fontId="109" fillId="0" borderId="21">
      <alignment horizontal="left" vertical="center"/>
    </xf>
    <xf numFmtId="0" fontId="110" fillId="28" borderId="10">
      <alignment horizontal="left" vertical="center"/>
    </xf>
    <xf numFmtId="164" fontId="111" fillId="0" borderId="22">
      <alignment horizontal="left" vertical="top"/>
    </xf>
    <xf numFmtId="166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193" fontId="11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2" fontId="2" fillId="0" borderId="0" applyFont="0" applyFill="0" applyBorder="0" applyAlignment="0" applyProtection="0"/>
    <xf numFmtId="0" fontId="114" fillId="0" borderId="0"/>
    <xf numFmtId="0" fontId="119" fillId="0" borderId="0"/>
    <xf numFmtId="16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3" fontId="1" fillId="0" borderId="0" applyFont="0" applyBorder="0" applyAlignment="0"/>
    <xf numFmtId="3" fontId="1" fillId="0" borderId="0" applyFont="0" applyBorder="0" applyAlignment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8" fontId="135" fillId="0" borderId="0" applyFont="0" applyFill="0" applyBorder="0" applyAlignment="0" applyProtection="0"/>
  </cellStyleXfs>
  <cellXfs count="804">
    <xf numFmtId="0" fontId="0" fillId="0" borderId="0" xfId="0"/>
    <xf numFmtId="175" fontId="13" fillId="0" borderId="0" xfId="11" applyNumberFormat="1" applyFont="1"/>
    <xf numFmtId="0" fontId="13" fillId="0" borderId="0" xfId="0" applyFont="1"/>
    <xf numFmtId="0" fontId="12" fillId="0" borderId="0" xfId="0" applyFont="1"/>
    <xf numFmtId="0" fontId="12" fillId="0" borderId="1" xfId="0" applyFont="1" applyBorder="1"/>
    <xf numFmtId="0" fontId="16" fillId="0" borderId="0" xfId="0" applyFont="1"/>
    <xf numFmtId="175" fontId="12" fillId="0" borderId="0" xfId="11" applyNumberFormat="1" applyFont="1"/>
    <xf numFmtId="0" fontId="13" fillId="0" borderId="0" xfId="0" quotePrefix="1" applyFont="1"/>
    <xf numFmtId="0" fontId="17" fillId="0" borderId="0" xfId="0" applyFont="1"/>
    <xf numFmtId="0" fontId="21" fillId="0" borderId="0" xfId="0" applyFont="1"/>
    <xf numFmtId="0" fontId="13" fillId="0" borderId="0" xfId="0" applyFont="1" applyAlignment="1">
      <alignment wrapText="1"/>
    </xf>
    <xf numFmtId="0" fontId="17" fillId="0" borderId="1" xfId="0" applyFont="1" applyBorder="1"/>
    <xf numFmtId="0" fontId="17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175" fontId="12" fillId="0" borderId="0" xfId="11" applyNumberFormat="1" applyFont="1" applyAlignment="1">
      <alignment horizontal="centerContinuous"/>
    </xf>
    <xf numFmtId="0" fontId="11" fillId="0" borderId="0" xfId="39" applyFont="1" applyBorder="1" applyAlignment="1">
      <alignment horizontal="left"/>
    </xf>
    <xf numFmtId="0" fontId="13" fillId="0" borderId="0" xfId="39" applyFont="1" applyBorder="1"/>
    <xf numFmtId="0" fontId="11" fillId="0" borderId="0" xfId="39" applyFont="1" applyBorder="1"/>
    <xf numFmtId="0" fontId="11" fillId="0" borderId="0" xfId="39" applyFont="1" applyBorder="1" applyAlignment="1">
      <alignment horizontal="right"/>
    </xf>
    <xf numFmtId="0" fontId="14" fillId="0" borderId="0" xfId="39" applyFont="1" applyAlignment="1">
      <alignment horizontal="left"/>
    </xf>
    <xf numFmtId="0" fontId="14" fillId="0" borderId="0" xfId="39" applyFont="1" applyBorder="1" applyAlignment="1"/>
    <xf numFmtId="0" fontId="15" fillId="0" borderId="0" xfId="39" applyFont="1" applyBorder="1" applyAlignment="1">
      <alignment horizontal="right"/>
    </xf>
    <xf numFmtId="175" fontId="15" fillId="0" borderId="0" xfId="13" applyNumberFormat="1" applyFont="1" applyBorder="1" applyAlignment="1"/>
    <xf numFmtId="0" fontId="11" fillId="0" borderId="0" xfId="39" applyFont="1" applyBorder="1" applyAlignment="1">
      <alignment horizontal="center"/>
    </xf>
    <xf numFmtId="0" fontId="16" fillId="0" borderId="0" xfId="39" applyFont="1" applyBorder="1"/>
    <xf numFmtId="175" fontId="13" fillId="0" borderId="0" xfId="13" applyNumberFormat="1" applyFont="1" applyBorder="1"/>
    <xf numFmtId="0" fontId="16" fillId="0" borderId="0" xfId="39" applyFont="1" applyBorder="1" applyAlignment="1">
      <alignment horizontal="center"/>
    </xf>
    <xf numFmtId="0" fontId="14" fillId="0" borderId="0" xfId="39" applyFont="1" applyBorder="1"/>
    <xf numFmtId="175" fontId="14" fillId="0" borderId="0" xfId="13" applyNumberFormat="1" applyFont="1" applyBorder="1"/>
    <xf numFmtId="0" fontId="16" fillId="0" borderId="1" xfId="39" applyFont="1" applyBorder="1" applyAlignment="1">
      <alignment horizontal="center" vertical="center" wrapText="1"/>
    </xf>
    <xf numFmtId="0" fontId="16" fillId="0" borderId="0" xfId="39" applyFont="1" applyBorder="1" applyAlignment="1">
      <alignment horizontal="center" vertical="justify" wrapText="1"/>
    </xf>
    <xf numFmtId="0" fontId="13" fillId="0" borderId="0" xfId="39" applyFont="1"/>
    <xf numFmtId="0" fontId="14" fillId="0" borderId="0" xfId="39" applyFont="1" applyBorder="1" applyAlignment="1">
      <alignment horizontal="center"/>
    </xf>
    <xf numFmtId="0" fontId="16" fillId="0" borderId="0" xfId="39" applyFont="1" applyBorder="1" applyAlignment="1">
      <alignment horizontal="center" vertical="center" wrapText="1"/>
    </xf>
    <xf numFmtId="175" fontId="16" fillId="0" borderId="0" xfId="13" applyNumberFormat="1" applyFont="1" applyBorder="1" applyAlignment="1">
      <alignment horizontal="center"/>
    </xf>
    <xf numFmtId="14" fontId="16" fillId="0" borderId="0" xfId="39" quotePrefix="1" applyNumberFormat="1" applyFont="1" applyBorder="1" applyAlignment="1">
      <alignment horizontal="center"/>
    </xf>
    <xf numFmtId="0" fontId="49" fillId="0" borderId="0" xfId="39" applyFont="1" applyBorder="1" applyAlignment="1">
      <alignment horizontal="center"/>
    </xf>
    <xf numFmtId="0" fontId="19" fillId="0" borderId="0" xfId="39" applyFont="1" applyBorder="1"/>
    <xf numFmtId="0" fontId="18" fillId="0" borderId="0" xfId="39" applyFont="1" applyBorder="1"/>
    <xf numFmtId="0" fontId="13" fillId="0" borderId="0" xfId="39" quotePrefix="1" applyFont="1" applyBorder="1"/>
    <xf numFmtId="175" fontId="19" fillId="0" borderId="0" xfId="13" applyNumberFormat="1" applyFont="1" applyBorder="1"/>
    <xf numFmtId="175" fontId="16" fillId="0" borderId="0" xfId="13" applyNumberFormat="1" applyFont="1" applyBorder="1"/>
    <xf numFmtId="0" fontId="12" fillId="0" borderId="0" xfId="39" applyFont="1"/>
    <xf numFmtId="175" fontId="13" fillId="0" borderId="0" xfId="13" applyNumberFormat="1" applyFont="1" applyFill="1" applyBorder="1"/>
    <xf numFmtId="0" fontId="17" fillId="0" borderId="0" xfId="39" applyFont="1"/>
    <xf numFmtId="0" fontId="16" fillId="0" borderId="0" xfId="39" quotePrefix="1" applyFont="1" applyBorder="1"/>
    <xf numFmtId="0" fontId="11" fillId="0" borderId="0" xfId="39" applyFont="1" applyBorder="1" applyAlignment="1"/>
    <xf numFmtId="0" fontId="13" fillId="0" borderId="0" xfId="0" applyFont="1" applyFill="1" applyAlignment="1">
      <alignment vertical="top"/>
    </xf>
    <xf numFmtId="170" fontId="13" fillId="0" borderId="0" xfId="0" applyNumberFormat="1" applyFont="1"/>
    <xf numFmtId="167" fontId="13" fillId="0" borderId="0" xfId="0" applyNumberFormat="1" applyFont="1"/>
    <xf numFmtId="0" fontId="56" fillId="0" borderId="0" xfId="0" applyFont="1"/>
    <xf numFmtId="0" fontId="17" fillId="6" borderId="0" xfId="0" applyFont="1" applyFill="1"/>
    <xf numFmtId="170" fontId="21" fillId="0" borderId="0" xfId="0" applyNumberFormat="1" applyFont="1"/>
    <xf numFmtId="170" fontId="13" fillId="6" borderId="0" xfId="0" applyNumberFormat="1" applyFont="1" applyFill="1"/>
    <xf numFmtId="170" fontId="13" fillId="0" borderId="0" xfId="0" applyNumberFormat="1" applyFont="1" applyAlignment="1">
      <alignment wrapText="1"/>
    </xf>
    <xf numFmtId="170" fontId="13" fillId="6" borderId="0" xfId="0" applyNumberFormat="1" applyFont="1" applyFill="1" applyBorder="1"/>
    <xf numFmtId="170" fontId="13" fillId="0" borderId="0" xfId="0" applyNumberFormat="1" applyFont="1" applyBorder="1"/>
    <xf numFmtId="170" fontId="13" fillId="0" borderId="0" xfId="0" applyNumberFormat="1" applyFont="1" applyBorder="1" applyAlignment="1">
      <alignment wrapText="1"/>
    </xf>
    <xf numFmtId="0" fontId="13" fillId="6" borderId="0" xfId="0" applyFont="1" applyFill="1"/>
    <xf numFmtId="9" fontId="13" fillId="0" borderId="0" xfId="0" applyNumberFormat="1" applyFont="1"/>
    <xf numFmtId="0" fontId="13" fillId="5" borderId="0" xfId="0" applyFont="1" applyFill="1"/>
    <xf numFmtId="170" fontId="13" fillId="5" borderId="0" xfId="0" applyNumberFormat="1" applyFont="1" applyFill="1"/>
    <xf numFmtId="170" fontId="21" fillId="0" borderId="0" xfId="0" applyNumberFormat="1" applyFont="1" applyBorder="1"/>
    <xf numFmtId="167" fontId="13" fillId="6" borderId="0" xfId="0" applyNumberFormat="1" applyFont="1" applyFill="1"/>
    <xf numFmtId="167" fontId="13" fillId="0" borderId="0" xfId="0" applyNumberFormat="1" applyFont="1" applyAlignment="1">
      <alignment wrapText="1"/>
    </xf>
    <xf numFmtId="167" fontId="13" fillId="5" borderId="0" xfId="0" applyNumberFormat="1" applyFont="1" applyFill="1"/>
    <xf numFmtId="167" fontId="21" fillId="0" borderId="0" xfId="0" applyNumberFormat="1" applyFont="1"/>
    <xf numFmtId="167" fontId="13" fillId="0" borderId="0" xfId="11" applyNumberFormat="1" applyFont="1" applyFill="1" applyBorder="1" applyAlignment="1">
      <alignment horizontal="right" vertical="top"/>
    </xf>
    <xf numFmtId="167" fontId="13" fillId="0" borderId="0" xfId="0" applyNumberFormat="1" applyFont="1" applyFill="1" applyBorder="1" applyAlignment="1">
      <alignment vertical="top"/>
    </xf>
    <xf numFmtId="0" fontId="21" fillId="0" borderId="0" xfId="0" applyFont="1" applyAlignment="1">
      <alignment horizontal="right"/>
    </xf>
    <xf numFmtId="14" fontId="13" fillId="0" borderId="0" xfId="0" applyNumberFormat="1" applyFont="1"/>
    <xf numFmtId="167" fontId="12" fillId="0" borderId="0" xfId="0" applyNumberFormat="1" applyFont="1"/>
    <xf numFmtId="167" fontId="12" fillId="0" borderId="0" xfId="11" applyNumberFormat="1" applyFont="1"/>
    <xf numFmtId="167" fontId="18" fillId="0" borderId="0" xfId="0" applyNumberFormat="1" applyFont="1" applyFill="1" applyBorder="1" applyAlignment="1">
      <alignment horizontal="right" vertical="top" wrapText="1"/>
    </xf>
    <xf numFmtId="0" fontId="16" fillId="0" borderId="0" xfId="0" quotePrefix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167" fontId="16" fillId="0" borderId="0" xfId="11" applyNumberFormat="1" applyFont="1" applyFill="1" applyBorder="1" applyAlignment="1">
      <alignment horizontal="right" vertical="top"/>
    </xf>
    <xf numFmtId="175" fontId="13" fillId="0" borderId="0" xfId="11" applyNumberFormat="1" applyFont="1" applyFill="1" applyBorder="1" applyAlignment="1">
      <alignment vertical="top"/>
    </xf>
    <xf numFmtId="167" fontId="13" fillId="0" borderId="0" xfId="11" applyNumberFormat="1" applyFont="1" applyFill="1" applyBorder="1" applyAlignment="1">
      <alignment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167" fontId="16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horizontal="left" vertical="top"/>
    </xf>
    <xf numFmtId="167" fontId="13" fillId="0" borderId="0" xfId="0" applyNumberFormat="1" applyFont="1" applyFill="1" applyAlignment="1">
      <alignment vertical="top"/>
    </xf>
    <xf numFmtId="0" fontId="13" fillId="7" borderId="0" xfId="0" applyFont="1" applyFill="1"/>
    <xf numFmtId="167" fontId="13" fillId="7" borderId="0" xfId="0" applyNumberFormat="1" applyFont="1" applyFill="1"/>
    <xf numFmtId="170" fontId="13" fillId="7" borderId="0" xfId="0" applyNumberFormat="1" applyFont="1" applyFill="1"/>
    <xf numFmtId="170" fontId="16" fillId="0" borderId="0" xfId="0" applyNumberFormat="1" applyFont="1"/>
    <xf numFmtId="170" fontId="13" fillId="0" borderId="0" xfId="0" applyNumberFormat="1" applyFont="1" applyFill="1" applyBorder="1" applyAlignment="1">
      <alignment horizontal="right" wrapText="1"/>
    </xf>
    <xf numFmtId="170" fontId="20" fillId="0" borderId="0" xfId="13" applyNumberFormat="1" applyFont="1"/>
    <xf numFmtId="0" fontId="16" fillId="0" borderId="0" xfId="0" applyFont="1" applyBorder="1" applyAlignment="1">
      <alignment horizontal="center" vertical="top"/>
    </xf>
    <xf numFmtId="0" fontId="12" fillId="0" borderId="0" xfId="39" applyFont="1" applyFill="1"/>
    <xf numFmtId="0" fontId="18" fillId="0" borderId="0" xfId="39" applyFont="1" applyFill="1" applyBorder="1"/>
    <xf numFmtId="0" fontId="14" fillId="0" borderId="1" xfId="39" applyFont="1" applyFill="1" applyBorder="1" applyAlignment="1">
      <alignment horizontal="left"/>
    </xf>
    <xf numFmtId="175" fontId="13" fillId="0" borderId="1" xfId="13" applyNumberFormat="1" applyFont="1" applyFill="1" applyBorder="1"/>
    <xf numFmtId="0" fontId="13" fillId="0" borderId="1" xfId="39" applyFont="1" applyFill="1" applyBorder="1"/>
    <xf numFmtId="0" fontId="15" fillId="0" borderId="1" xfId="39" applyFont="1" applyFill="1" applyBorder="1" applyAlignment="1">
      <alignment horizontal="right"/>
    </xf>
    <xf numFmtId="0" fontId="13" fillId="0" borderId="0" xfId="39" applyFont="1" applyFill="1" applyBorder="1"/>
    <xf numFmtId="167" fontId="13" fillId="0" borderId="0" xfId="11" applyNumberFormat="1" applyFont="1" applyFill="1" applyBorder="1" applyAlignment="1">
      <alignment horizontal="right" vertical="top" wrapText="1"/>
    </xf>
    <xf numFmtId="9" fontId="12" fillId="0" borderId="0" xfId="11" applyNumberFormat="1" applyFont="1"/>
    <xf numFmtId="0" fontId="1" fillId="0" borderId="0" xfId="0" applyFont="1"/>
    <xf numFmtId="0" fontId="0" fillId="0" borderId="0" xfId="0" applyBorder="1"/>
    <xf numFmtId="0" fontId="0" fillId="8" borderId="0" xfId="0" applyFill="1" applyBorder="1"/>
    <xf numFmtId="0" fontId="0" fillId="8" borderId="0" xfId="0" applyFill="1"/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4" fillId="0" borderId="0" xfId="0" applyFont="1" applyFill="1" applyAlignment="1">
      <alignment vertical="top"/>
    </xf>
    <xf numFmtId="0" fontId="13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175" fontId="12" fillId="0" borderId="1" xfId="0" applyNumberFormat="1" applyFont="1" applyBorder="1" applyAlignment="1">
      <alignment vertical="top"/>
    </xf>
    <xf numFmtId="175" fontId="12" fillId="0" borderId="0" xfId="0" applyNumberFormat="1" applyFont="1" applyBorder="1" applyAlignment="1">
      <alignment vertical="top"/>
    </xf>
    <xf numFmtId="0" fontId="14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right" vertical="top"/>
    </xf>
    <xf numFmtId="175" fontId="13" fillId="0" borderId="0" xfId="0" applyNumberFormat="1" applyFont="1" applyAlignment="1">
      <alignment vertical="top"/>
    </xf>
    <xf numFmtId="0" fontId="13" fillId="0" borderId="0" xfId="0" applyFont="1" applyAlignment="1">
      <alignment horizontal="righ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right" vertical="top"/>
    </xf>
    <xf numFmtId="0" fontId="17" fillId="0" borderId="0" xfId="0" applyFont="1" applyAlignment="1">
      <alignment vertical="top"/>
    </xf>
    <xf numFmtId="175" fontId="16" fillId="0" borderId="0" xfId="11" applyNumberFormat="1" applyFont="1" applyAlignment="1">
      <alignment vertical="top"/>
    </xf>
    <xf numFmtId="175" fontId="16" fillId="0" borderId="0" xfId="11" applyNumberFormat="1" applyFont="1" applyAlignment="1">
      <alignment horizontal="right" vertical="top" wrapText="1"/>
    </xf>
    <xf numFmtId="169" fontId="16" fillId="0" borderId="0" xfId="11" applyNumberFormat="1" applyFont="1" applyAlignment="1">
      <alignment horizontal="right" vertical="top" wrapText="1"/>
    </xf>
    <xf numFmtId="167" fontId="16" fillId="0" borderId="0" xfId="11" applyNumberFormat="1" applyFont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167" fontId="13" fillId="0" borderId="0" xfId="0" applyNumberFormat="1" applyFont="1" applyAlignment="1">
      <alignment horizontal="right" vertical="top" wrapText="1"/>
    </xf>
    <xf numFmtId="175" fontId="13" fillId="0" borderId="0" xfId="11" applyNumberFormat="1" applyFont="1" applyAlignment="1">
      <alignment horizontal="right" vertical="top" wrapText="1"/>
    </xf>
    <xf numFmtId="169" fontId="13" fillId="0" borderId="0" xfId="0" applyNumberFormat="1" applyFont="1" applyAlignment="1">
      <alignment horizontal="right" vertical="top" wrapText="1"/>
    </xf>
    <xf numFmtId="0" fontId="16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169" fontId="13" fillId="0" borderId="0" xfId="11" applyNumberFormat="1" applyFont="1" applyAlignment="1">
      <alignment horizontal="right" vertical="top" wrapText="1"/>
    </xf>
    <xf numFmtId="167" fontId="13" fillId="0" borderId="0" xfId="11" applyNumberFormat="1" applyFont="1" applyAlignment="1">
      <alignment horizontal="right" vertical="top" wrapText="1"/>
    </xf>
    <xf numFmtId="175" fontId="13" fillId="0" borderId="0" xfId="0" applyNumberFormat="1" applyFont="1" applyAlignment="1">
      <alignment horizontal="right" vertical="top" wrapText="1"/>
    </xf>
    <xf numFmtId="175" fontId="13" fillId="0" borderId="0" xfId="11" applyNumberFormat="1" applyFont="1" applyAlignment="1">
      <alignment horizontal="center" vertical="top"/>
    </xf>
    <xf numFmtId="175" fontId="16" fillId="0" borderId="0" xfId="0" applyNumberFormat="1" applyFont="1" applyAlignment="1">
      <alignment horizontal="right" vertical="top" wrapText="1"/>
    </xf>
    <xf numFmtId="169" fontId="16" fillId="0" borderId="0" xfId="0" applyNumberFormat="1" applyFont="1" applyAlignment="1">
      <alignment horizontal="right" vertical="top" wrapText="1"/>
    </xf>
    <xf numFmtId="0" fontId="13" fillId="0" borderId="0" xfId="0" quotePrefix="1" applyFont="1" applyAlignment="1">
      <alignment vertical="top"/>
    </xf>
    <xf numFmtId="0" fontId="13" fillId="0" borderId="0" xfId="0" quotePrefix="1" applyFont="1" applyAlignment="1">
      <alignment horizontal="center" vertical="top"/>
    </xf>
    <xf numFmtId="0" fontId="18" fillId="0" borderId="0" xfId="0" quotePrefix="1" applyFont="1" applyAlignment="1">
      <alignment horizontal="center" vertical="top"/>
    </xf>
    <xf numFmtId="0" fontId="16" fillId="0" borderId="0" xfId="11" applyNumberFormat="1" applyFont="1" applyAlignment="1">
      <alignment horizontal="center" vertical="top"/>
    </xf>
    <xf numFmtId="0" fontId="18" fillId="0" borderId="0" xfId="0" applyFont="1" applyAlignment="1">
      <alignment vertical="top"/>
    </xf>
    <xf numFmtId="0" fontId="19" fillId="0" borderId="0" xfId="0" applyNumberFormat="1" applyFont="1" applyAlignment="1">
      <alignment horizontal="center" vertical="top"/>
    </xf>
    <xf numFmtId="175" fontId="18" fillId="0" borderId="0" xfId="11" applyNumberFormat="1" applyFont="1" applyAlignment="1">
      <alignment horizontal="center" vertical="top"/>
    </xf>
    <xf numFmtId="175" fontId="18" fillId="0" borderId="0" xfId="11" applyNumberFormat="1" applyFont="1" applyAlignment="1">
      <alignment horizontal="right" vertical="top" wrapText="1"/>
    </xf>
    <xf numFmtId="169" fontId="18" fillId="0" borderId="0" xfId="0" applyNumberFormat="1" applyFont="1" applyAlignment="1">
      <alignment horizontal="right" vertical="top" wrapText="1"/>
    </xf>
    <xf numFmtId="167" fontId="18" fillId="0" borderId="0" xfId="11" applyNumberFormat="1" applyFont="1" applyAlignment="1">
      <alignment horizontal="right" vertical="top" wrapText="1"/>
    </xf>
    <xf numFmtId="0" fontId="24" fillId="0" borderId="0" xfId="0" applyFont="1" applyAlignment="1">
      <alignment vertical="top"/>
    </xf>
    <xf numFmtId="0" fontId="16" fillId="0" borderId="0" xfId="11" quotePrefix="1" applyNumberFormat="1" applyFont="1" applyAlignment="1">
      <alignment horizontal="center" vertical="top"/>
    </xf>
    <xf numFmtId="175" fontId="12" fillId="0" borderId="0" xfId="11" applyNumberFormat="1" applyFont="1" applyAlignment="1">
      <alignment horizontal="right" vertical="top" wrapText="1"/>
    </xf>
    <xf numFmtId="175" fontId="16" fillId="0" borderId="8" xfId="11" applyNumberFormat="1" applyFont="1" applyBorder="1" applyAlignment="1">
      <alignment horizontal="right" vertical="top" wrapText="1"/>
    </xf>
    <xf numFmtId="169" fontId="16" fillId="0" borderId="0" xfId="11" applyNumberFormat="1" applyFont="1" applyBorder="1" applyAlignment="1">
      <alignment horizontal="right" vertical="top" wrapText="1"/>
    </xf>
    <xf numFmtId="167" fontId="16" fillId="0" borderId="8" xfId="11" applyNumberFormat="1" applyFont="1" applyBorder="1" applyAlignment="1">
      <alignment horizontal="right" vertical="top" wrapText="1"/>
    </xf>
    <xf numFmtId="175" fontId="12" fillId="0" borderId="0" xfId="0" applyNumberFormat="1" applyFont="1" applyAlignment="1">
      <alignment vertical="top"/>
    </xf>
    <xf numFmtId="169" fontId="16" fillId="0" borderId="0" xfId="11" applyNumberFormat="1" applyFont="1" applyAlignment="1">
      <alignment vertical="top"/>
    </xf>
    <xf numFmtId="169" fontId="13" fillId="0" borderId="0" xfId="11" applyNumberFormat="1" applyFont="1" applyAlignment="1">
      <alignment vertical="top"/>
    </xf>
    <xf numFmtId="169" fontId="12" fillId="0" borderId="0" xfId="0" applyNumberFormat="1" applyFont="1" applyAlignment="1">
      <alignment vertical="top"/>
    </xf>
    <xf numFmtId="175" fontId="13" fillId="0" borderId="0" xfId="11" applyNumberFormat="1" applyFont="1" applyFill="1" applyAlignment="1">
      <alignment vertical="top"/>
    </xf>
    <xf numFmtId="169" fontId="13" fillId="0" borderId="0" xfId="11" applyNumberFormat="1" applyFont="1" applyAlignment="1">
      <alignment horizontal="center" vertical="top"/>
    </xf>
    <xf numFmtId="169" fontId="16" fillId="0" borderId="0" xfId="11" applyNumberFormat="1" applyFont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25" fillId="0" borderId="0" xfId="0" applyFont="1" applyFill="1" applyAlignment="1">
      <alignment vertical="top"/>
    </xf>
    <xf numFmtId="175" fontId="24" fillId="0" borderId="0" xfId="11" applyNumberFormat="1" applyFont="1" applyFill="1" applyAlignment="1">
      <alignment vertical="top"/>
    </xf>
    <xf numFmtId="175" fontId="25" fillId="0" borderId="0" xfId="11" applyNumberFormat="1" applyFont="1" applyFill="1" applyAlignment="1">
      <alignment vertical="top"/>
    </xf>
    <xf numFmtId="175" fontId="12" fillId="0" borderId="0" xfId="0" applyNumberFormat="1" applyFont="1" applyFill="1" applyAlignment="1">
      <alignment vertical="top"/>
    </xf>
    <xf numFmtId="175" fontId="18" fillId="0" borderId="0" xfId="11" applyNumberFormat="1" applyFont="1" applyAlignment="1">
      <alignment vertical="top"/>
    </xf>
    <xf numFmtId="175" fontId="18" fillId="0" borderId="0" xfId="11" applyNumberFormat="1" applyFont="1" applyAlignment="1">
      <alignment horizontal="centerContinuous" vertical="top"/>
    </xf>
    <xf numFmtId="175" fontId="11" fillId="0" borderId="0" xfId="0" applyNumberFormat="1" applyFont="1" applyAlignment="1">
      <alignment vertical="top"/>
    </xf>
    <xf numFmtId="175" fontId="11" fillId="0" borderId="0" xfId="0" applyNumberFormat="1" applyFont="1" applyAlignment="1">
      <alignment horizontal="centerContinuous" vertical="top"/>
    </xf>
    <xf numFmtId="175" fontId="28" fillId="0" borderId="0" xfId="0" applyNumberFormat="1" applyFont="1" applyAlignment="1">
      <alignment horizontal="centerContinuous" vertical="top"/>
    </xf>
    <xf numFmtId="0" fontId="12" fillId="0" borderId="0" xfId="0" applyFont="1" applyAlignment="1">
      <alignment horizontal="centerContinuous" vertical="top"/>
    </xf>
    <xf numFmtId="0" fontId="16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175" fontId="13" fillId="0" borderId="0" xfId="0" applyNumberFormat="1" applyFont="1" applyAlignment="1">
      <alignment vertical="top" wrapText="1"/>
    </xf>
    <xf numFmtId="175" fontId="13" fillId="0" borderId="0" xfId="0" applyNumberFormat="1" applyFont="1" applyFill="1" applyAlignment="1">
      <alignment vertical="top" wrapText="1"/>
    </xf>
    <xf numFmtId="0" fontId="16" fillId="0" borderId="0" xfId="0" applyFont="1" applyAlignment="1">
      <alignment horizontal="centerContinuous" vertical="top"/>
    </xf>
    <xf numFmtId="175" fontId="16" fillId="0" borderId="0" xfId="0" applyNumberFormat="1" applyFont="1" applyAlignment="1">
      <alignment vertical="top" wrapText="1"/>
    </xf>
    <xf numFmtId="167" fontId="13" fillId="0" borderId="0" xfId="12" applyNumberFormat="1" applyFont="1" applyAlignment="1">
      <alignment horizontal="right" vertical="top" wrapText="1"/>
    </xf>
    <xf numFmtId="167" fontId="13" fillId="0" borderId="0" xfId="11" applyNumberFormat="1" applyFont="1" applyFill="1" applyAlignment="1">
      <alignment horizontal="right" vertical="top" wrapText="1"/>
    </xf>
    <xf numFmtId="167" fontId="16" fillId="0" borderId="0" xfId="11" applyNumberFormat="1" applyFont="1" applyBorder="1" applyAlignment="1">
      <alignment horizontal="right" vertical="top" wrapText="1"/>
    </xf>
    <xf numFmtId="0" fontId="16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175" fontId="15" fillId="0" borderId="0" xfId="0" applyNumberFormat="1" applyFont="1" applyAlignment="1">
      <alignment vertical="top"/>
    </xf>
    <xf numFmtId="175" fontId="15" fillId="0" borderId="0" xfId="0" applyNumberFormat="1" applyFont="1" applyAlignment="1">
      <alignment horizontal="right"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169" fontId="12" fillId="0" borderId="0" xfId="0" applyNumberFormat="1" applyFont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169" fontId="12" fillId="0" borderId="1" xfId="0" applyNumberFormat="1" applyFont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22" fillId="0" borderId="0" xfId="0" applyFont="1" applyBorder="1" applyAlignment="1">
      <alignment horizontal="right" vertical="top"/>
    </xf>
    <xf numFmtId="0" fontId="23" fillId="0" borderId="0" xfId="0" applyFont="1" applyBorder="1" applyAlignment="1">
      <alignment vertical="top"/>
    </xf>
    <xf numFmtId="0" fontId="26" fillId="0" borderId="0" xfId="0" applyFont="1" applyBorder="1" applyAlignment="1">
      <alignment vertical="top"/>
    </xf>
    <xf numFmtId="175" fontId="13" fillId="0" borderId="0" xfId="0" applyNumberFormat="1" applyFont="1" applyFill="1" applyBorder="1" applyAlignment="1">
      <alignment horizontal="right" vertical="top" wrapText="1"/>
    </xf>
    <xf numFmtId="175" fontId="13" fillId="0" borderId="0" xfId="0" applyNumberFormat="1" applyFont="1" applyBorder="1" applyAlignment="1">
      <alignment horizontal="right" vertical="top" wrapText="1"/>
    </xf>
    <xf numFmtId="0" fontId="13" fillId="0" borderId="0" xfId="0" quotePrefix="1" applyFont="1" applyBorder="1" applyAlignment="1">
      <alignment horizontal="center" vertical="top"/>
    </xf>
    <xf numFmtId="167" fontId="13" fillId="0" borderId="0" xfId="12" applyFont="1" applyBorder="1" applyAlignment="1">
      <alignment vertical="top"/>
    </xf>
    <xf numFmtId="175" fontId="26" fillId="0" borderId="0" xfId="12" applyNumberFormat="1" applyFont="1" applyFill="1" applyBorder="1" applyAlignment="1">
      <alignment horizontal="right" vertical="top" wrapText="1"/>
    </xf>
    <xf numFmtId="175" fontId="26" fillId="0" borderId="0" xfId="12" applyNumberFormat="1" applyFont="1" applyBorder="1" applyAlignment="1">
      <alignment horizontal="right" vertical="top" wrapText="1"/>
    </xf>
    <xf numFmtId="0" fontId="27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167" fontId="16" fillId="0" borderId="0" xfId="12" applyFont="1" applyBorder="1" applyAlignment="1">
      <alignment vertical="top"/>
    </xf>
    <xf numFmtId="175" fontId="23" fillId="0" borderId="0" xfId="12" applyNumberFormat="1" applyFont="1" applyFill="1" applyBorder="1" applyAlignment="1">
      <alignment horizontal="right" vertical="top" wrapText="1"/>
    </xf>
    <xf numFmtId="175" fontId="23" fillId="0" borderId="0" xfId="12" applyNumberFormat="1" applyFont="1" applyBorder="1" applyAlignment="1">
      <alignment horizontal="right" vertical="top" wrapText="1"/>
    </xf>
    <xf numFmtId="167" fontId="16" fillId="0" borderId="0" xfId="12" quotePrefix="1" applyFont="1" applyBorder="1" applyAlignment="1">
      <alignment horizontal="center" vertical="top"/>
    </xf>
    <xf numFmtId="167" fontId="12" fillId="0" borderId="0" xfId="0" applyNumberFormat="1" applyFont="1" applyAlignment="1">
      <alignment vertical="top"/>
    </xf>
    <xf numFmtId="175" fontId="28" fillId="0" borderId="0" xfId="11" applyNumberFormat="1" applyFont="1" applyAlignment="1">
      <alignment vertical="top"/>
    </xf>
    <xf numFmtId="175" fontId="28" fillId="0" borderId="0" xfId="11" applyNumberFormat="1" applyFont="1" applyAlignment="1">
      <alignment horizontal="centerContinuous" vertical="top"/>
    </xf>
    <xf numFmtId="167" fontId="14" fillId="0" borderId="0" xfId="0" applyNumberFormat="1" applyFont="1" applyFill="1" applyAlignment="1">
      <alignment vertical="top"/>
    </xf>
    <xf numFmtId="175" fontId="12" fillId="0" borderId="0" xfId="11" applyNumberFormat="1" applyFont="1" applyAlignment="1">
      <alignment vertical="top"/>
    </xf>
    <xf numFmtId="175" fontId="16" fillId="0" borderId="0" xfId="0" applyNumberFormat="1" applyFont="1" applyAlignment="1">
      <alignment horizontal="centerContinuous" vertical="top" wrapText="1"/>
    </xf>
    <xf numFmtId="167" fontId="11" fillId="0" borderId="0" xfId="0" applyNumberFormat="1" applyFont="1" applyFill="1" applyBorder="1" applyAlignment="1">
      <alignment horizontal="right" vertical="top"/>
    </xf>
    <xf numFmtId="167" fontId="15" fillId="0" borderId="0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167" fontId="16" fillId="0" borderId="0" xfId="0" applyNumberFormat="1" applyFont="1" applyFill="1" applyBorder="1" applyAlignment="1">
      <alignment horizontal="right" vertical="top"/>
    </xf>
    <xf numFmtId="167" fontId="13" fillId="0" borderId="0" xfId="11" applyNumberFormat="1" applyFont="1" applyFill="1" applyAlignment="1">
      <alignment vertical="top"/>
    </xf>
    <xf numFmtId="0" fontId="17" fillId="0" borderId="0" xfId="0" applyFont="1" applyFill="1" applyAlignment="1">
      <alignment horizontal="centerContinuous" vertical="top"/>
    </xf>
    <xf numFmtId="167" fontId="17" fillId="0" borderId="0" xfId="11" applyNumberFormat="1" applyFont="1" applyFill="1" applyAlignment="1">
      <alignment horizontal="centerContinuous" vertical="top"/>
    </xf>
    <xf numFmtId="167" fontId="17" fillId="0" borderId="0" xfId="0" applyNumberFormat="1" applyFont="1" applyFill="1" applyAlignment="1">
      <alignment horizontal="centerContinuous" vertical="top"/>
    </xf>
    <xf numFmtId="0" fontId="18" fillId="0" borderId="0" xfId="0" applyFont="1" applyFill="1" applyAlignment="1">
      <alignment horizontal="centerContinuous" vertical="top"/>
    </xf>
    <xf numFmtId="0" fontId="19" fillId="0" borderId="0" xfId="0" applyFont="1" applyFill="1" applyAlignment="1">
      <alignment horizontal="centerContinuous" vertical="top"/>
    </xf>
    <xf numFmtId="167" fontId="19" fillId="0" borderId="0" xfId="11" applyNumberFormat="1" applyFont="1" applyFill="1" applyAlignment="1">
      <alignment horizontal="centerContinuous" vertical="top"/>
    </xf>
    <xf numFmtId="167" fontId="19" fillId="0" borderId="0" xfId="0" applyNumberFormat="1" applyFont="1" applyFill="1" applyAlignment="1">
      <alignment horizontal="centerContinuous" vertical="top"/>
    </xf>
    <xf numFmtId="167" fontId="16" fillId="0" borderId="0" xfId="11" applyNumberFormat="1" applyFont="1" applyFill="1" applyBorder="1" applyAlignment="1">
      <alignment vertical="top"/>
    </xf>
    <xf numFmtId="167" fontId="16" fillId="0" borderId="0" xfId="0" applyNumberFormat="1" applyFont="1" applyFill="1" applyBorder="1" applyAlignment="1">
      <alignment vertical="top"/>
    </xf>
    <xf numFmtId="167" fontId="16" fillId="0" borderId="0" xfId="11" quotePrefix="1" applyNumberFormat="1" applyFont="1" applyFill="1" applyBorder="1" applyAlignment="1">
      <alignment horizontal="right" vertical="top"/>
    </xf>
    <xf numFmtId="167" fontId="16" fillId="0" borderId="1" xfId="11" applyNumberFormat="1" applyFont="1" applyFill="1" applyBorder="1" applyAlignment="1">
      <alignment horizontal="right" vertical="top"/>
    </xf>
    <xf numFmtId="167" fontId="16" fillId="0" borderId="0" xfId="11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center" vertical="top"/>
    </xf>
    <xf numFmtId="167" fontId="13" fillId="0" borderId="0" xfId="15" applyNumberFormat="1" applyFont="1" applyFill="1" applyBorder="1" applyAlignment="1">
      <alignment horizontal="right" vertical="top" wrapText="1"/>
    </xf>
    <xf numFmtId="167" fontId="16" fillId="0" borderId="8" xfId="11" applyNumberFormat="1" applyFont="1" applyFill="1" applyBorder="1" applyAlignment="1">
      <alignment horizontal="right" vertical="top" wrapText="1"/>
    </xf>
    <xf numFmtId="167" fontId="19" fillId="0" borderId="0" xfId="0" applyNumberFormat="1" applyFont="1" applyFill="1" applyBorder="1" applyAlignment="1">
      <alignment horizontal="right" vertical="top" wrapText="1"/>
    </xf>
    <xf numFmtId="167" fontId="18" fillId="0" borderId="0" xfId="11" applyNumberFormat="1" applyFont="1" applyFill="1" applyBorder="1" applyAlignment="1">
      <alignment horizontal="right" vertical="top" wrapText="1"/>
    </xf>
    <xf numFmtId="0" fontId="16" fillId="0" borderId="0" xfId="0" quotePrefix="1" applyFont="1" applyFill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167" fontId="18" fillId="0" borderId="0" xfId="11" applyNumberFormat="1" applyFont="1" applyFill="1" applyBorder="1" applyAlignment="1">
      <alignment horizontal="right" vertical="top"/>
    </xf>
    <xf numFmtId="167" fontId="18" fillId="0" borderId="0" xfId="0" applyNumberFormat="1" applyFont="1" applyFill="1" applyBorder="1" applyAlignment="1">
      <alignment horizontal="right" vertical="top"/>
    </xf>
    <xf numFmtId="167" fontId="13" fillId="0" borderId="0" xfId="0" applyNumberFormat="1" applyFont="1" applyFill="1" applyBorder="1" applyAlignment="1">
      <alignment horizontal="right" vertical="top"/>
    </xf>
    <xf numFmtId="167" fontId="19" fillId="0" borderId="0" xfId="0" applyNumberFormat="1" applyFont="1" applyFill="1" applyBorder="1" applyAlignment="1">
      <alignment horizontal="right" vertical="top"/>
    </xf>
    <xf numFmtId="167" fontId="19" fillId="0" borderId="0" xfId="11" applyNumberFormat="1" applyFont="1" applyFill="1" applyBorder="1" applyAlignment="1">
      <alignment horizontal="right" vertical="top"/>
    </xf>
    <xf numFmtId="167" fontId="16" fillId="0" borderId="8" xfId="11" applyNumberFormat="1" applyFont="1" applyFill="1" applyBorder="1" applyAlignment="1">
      <alignment vertical="top"/>
    </xf>
    <xf numFmtId="175" fontId="16" fillId="0" borderId="0" xfId="11" applyNumberFormat="1" applyFont="1" applyFill="1" applyBorder="1" applyAlignment="1">
      <alignment vertical="top"/>
    </xf>
    <xf numFmtId="0" fontId="16" fillId="0" borderId="0" xfId="0" applyFont="1" applyFill="1" applyAlignment="1">
      <alignment horizontal="left" vertical="top" wrapText="1"/>
    </xf>
    <xf numFmtId="167" fontId="16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167" fontId="11" fillId="0" borderId="0" xfId="11" quotePrefix="1" applyNumberFormat="1" applyFont="1" applyFill="1" applyBorder="1" applyAlignment="1">
      <alignment horizontal="right" vertical="top"/>
    </xf>
    <xf numFmtId="167" fontId="14" fillId="0" borderId="0" xfId="0" applyNumberFormat="1" applyFont="1" applyFill="1" applyBorder="1" applyAlignment="1">
      <alignment vertical="top"/>
    </xf>
    <xf numFmtId="167" fontId="11" fillId="0" borderId="0" xfId="0" quotePrefix="1" applyNumberFormat="1" applyFont="1" applyFill="1" applyBorder="1" applyAlignment="1">
      <alignment horizontal="right" vertical="top"/>
    </xf>
    <xf numFmtId="0" fontId="22" fillId="0" borderId="0" xfId="40" applyFont="1" applyFill="1" applyAlignment="1">
      <alignment vertical="top"/>
    </xf>
    <xf numFmtId="0" fontId="23" fillId="0" borderId="0" xfId="40" applyFont="1" applyFill="1" applyAlignment="1">
      <alignment vertical="top" wrapText="1"/>
    </xf>
    <xf numFmtId="0" fontId="28" fillId="0" borderId="0" xfId="40" applyFont="1" applyFill="1" applyAlignment="1">
      <alignment horizontal="centerContinuous" vertical="top"/>
    </xf>
    <xf numFmtId="167" fontId="28" fillId="0" borderId="0" xfId="11" applyNumberFormat="1" applyFont="1" applyFill="1" applyAlignment="1">
      <alignment horizontal="centerContinuous" vertical="top"/>
    </xf>
    <xf numFmtId="167" fontId="28" fillId="0" borderId="0" xfId="40" applyNumberFormat="1" applyFont="1" applyFill="1" applyAlignment="1">
      <alignment horizontal="centerContinuous" vertical="top"/>
    </xf>
    <xf numFmtId="0" fontId="13" fillId="0" borderId="0" xfId="0" applyFont="1" applyFill="1" applyAlignment="1">
      <alignment horizontal="justify" vertical="top"/>
    </xf>
    <xf numFmtId="175" fontId="16" fillId="0" borderId="0" xfId="11" applyNumberFormat="1" applyFont="1" applyFill="1" applyBorder="1" applyAlignment="1">
      <alignment horizontal="right" vertical="top" wrapText="1"/>
    </xf>
    <xf numFmtId="175" fontId="13" fillId="0" borderId="0" xfId="11" applyNumberFormat="1" applyFont="1" applyFill="1" applyBorder="1" applyAlignment="1">
      <alignment horizontal="right" vertical="top" wrapText="1"/>
    </xf>
    <xf numFmtId="167" fontId="13" fillId="0" borderId="0" xfId="11" quotePrefix="1" applyNumberFormat="1" applyFont="1" applyFill="1" applyBorder="1" applyAlignment="1">
      <alignment horizontal="right" vertical="top" wrapText="1"/>
    </xf>
    <xf numFmtId="175" fontId="13" fillId="0" borderId="0" xfId="0" applyNumberFormat="1" applyFont="1" applyFill="1" applyAlignment="1">
      <alignment horizontal="right" vertical="top" wrapText="1"/>
    </xf>
    <xf numFmtId="0" fontId="13" fillId="0" borderId="0" xfId="0" applyFont="1" applyFill="1"/>
    <xf numFmtId="167" fontId="13" fillId="0" borderId="0" xfId="0" applyNumberFormat="1" applyFont="1" applyFill="1" applyBorder="1" applyAlignment="1">
      <alignment horizontal="right" vertical="top" wrapText="1"/>
    </xf>
    <xf numFmtId="0" fontId="14" fillId="0" borderId="0" xfId="39" applyFont="1" applyFill="1" applyBorder="1"/>
    <xf numFmtId="0" fontId="13" fillId="0" borderId="0" xfId="39" applyFont="1" applyFill="1"/>
    <xf numFmtId="175" fontId="13" fillId="0" borderId="0" xfId="39" applyNumberFormat="1" applyFont="1" applyFill="1"/>
    <xf numFmtId="175" fontId="18" fillId="0" borderId="0" xfId="39" applyNumberFormat="1" applyFont="1" applyFill="1" applyBorder="1"/>
    <xf numFmtId="175" fontId="13" fillId="0" borderId="0" xfId="39" applyNumberFormat="1" applyFont="1" applyFill="1" applyBorder="1"/>
    <xf numFmtId="175" fontId="12" fillId="0" borderId="0" xfId="39" applyNumberFormat="1" applyFont="1" applyFill="1"/>
    <xf numFmtId="175" fontId="17" fillId="0" borderId="0" xfId="39" applyNumberFormat="1" applyFont="1" applyFill="1"/>
    <xf numFmtId="0" fontId="12" fillId="0" borderId="0" xfId="80" applyFont="1"/>
    <xf numFmtId="0" fontId="12" fillId="0" borderId="0" xfId="80" applyFont="1" applyAlignment="1">
      <alignment horizontal="center"/>
    </xf>
    <xf numFmtId="0" fontId="12" fillId="0" borderId="0" xfId="80" applyFont="1" applyAlignment="1"/>
    <xf numFmtId="3" fontId="12" fillId="0" borderId="0" xfId="80" applyNumberFormat="1" applyFont="1"/>
    <xf numFmtId="187" fontId="12" fillId="0" borderId="0" xfId="80" applyNumberFormat="1" applyFont="1"/>
    <xf numFmtId="0" fontId="13" fillId="0" borderId="0" xfId="80" applyFont="1"/>
    <xf numFmtId="3" fontId="13" fillId="0" borderId="0" xfId="80" applyNumberFormat="1" applyFont="1"/>
    <xf numFmtId="187" fontId="13" fillId="0" borderId="0" xfId="80" applyNumberFormat="1" applyFont="1"/>
    <xf numFmtId="0" fontId="13" fillId="0" borderId="12" xfId="80" applyFont="1" applyBorder="1" applyAlignment="1">
      <alignment horizontal="center"/>
    </xf>
    <xf numFmtId="0" fontId="13" fillId="0" borderId="12" xfId="80" applyFont="1" applyBorder="1"/>
    <xf numFmtId="3" fontId="13" fillId="0" borderId="12" xfId="80" applyNumberFormat="1" applyFont="1" applyBorder="1"/>
    <xf numFmtId="0" fontId="13" fillId="0" borderId="13" xfId="80" applyFont="1" applyBorder="1" applyAlignment="1">
      <alignment horizontal="center"/>
    </xf>
    <xf numFmtId="0" fontId="13" fillId="0" borderId="13" xfId="80" applyFont="1" applyBorder="1"/>
    <xf numFmtId="3" fontId="13" fillId="0" borderId="13" xfId="80" applyNumberFormat="1" applyFont="1" applyBorder="1"/>
    <xf numFmtId="0" fontId="13" fillId="0" borderId="14" xfId="80" applyFont="1" applyBorder="1" applyAlignment="1">
      <alignment horizontal="center"/>
    </xf>
    <xf numFmtId="0" fontId="13" fillId="0" borderId="14" xfId="80" applyFont="1" applyBorder="1"/>
    <xf numFmtId="3" fontId="13" fillId="0" borderId="14" xfId="80" applyNumberFormat="1" applyFont="1" applyBorder="1"/>
    <xf numFmtId="3" fontId="16" fillId="0" borderId="10" xfId="80" applyNumberFormat="1" applyFont="1" applyBorder="1"/>
    <xf numFmtId="0" fontId="13" fillId="0" borderId="0" xfId="80" applyFont="1" applyAlignment="1">
      <alignment horizontal="center"/>
    </xf>
    <xf numFmtId="0" fontId="13" fillId="0" borderId="12" xfId="80" applyFont="1" applyBorder="1" applyAlignment="1">
      <alignment horizontal="center" vertical="top"/>
    </xf>
    <xf numFmtId="0" fontId="13" fillId="0" borderId="12" xfId="80" applyFont="1" applyBorder="1" applyAlignment="1">
      <alignment vertical="top"/>
    </xf>
    <xf numFmtId="175" fontId="13" fillId="0" borderId="12" xfId="80" applyNumberFormat="1" applyFont="1" applyBorder="1" applyAlignment="1">
      <alignment horizontal="right" vertical="top" wrapText="1"/>
    </xf>
    <xf numFmtId="0" fontId="13" fillId="0" borderId="0" xfId="80" applyFont="1" applyAlignment="1">
      <alignment vertical="top"/>
    </xf>
    <xf numFmtId="3" fontId="13" fillId="0" borderId="0" xfId="80" applyNumberFormat="1" applyFont="1" applyAlignment="1">
      <alignment vertical="top"/>
    </xf>
    <xf numFmtId="0" fontId="13" fillId="0" borderId="13" xfId="80" applyFont="1" applyBorder="1" applyAlignment="1">
      <alignment horizontal="center" vertical="top"/>
    </xf>
    <xf numFmtId="0" fontId="13" fillId="0" borderId="13" xfId="80" applyFont="1" applyBorder="1" applyAlignment="1">
      <alignment vertical="top"/>
    </xf>
    <xf numFmtId="175" fontId="13" fillId="0" borderId="13" xfId="80" applyNumberFormat="1" applyFont="1" applyBorder="1" applyAlignment="1">
      <alignment horizontal="right" vertical="top" wrapText="1"/>
    </xf>
    <xf numFmtId="0" fontId="13" fillId="0" borderId="14" xfId="80" applyFont="1" applyBorder="1" applyAlignment="1">
      <alignment horizontal="center" vertical="top"/>
    </xf>
    <xf numFmtId="0" fontId="13" fillId="0" borderId="14" xfId="80" applyFont="1" applyBorder="1" applyAlignment="1">
      <alignment vertical="top"/>
    </xf>
    <xf numFmtId="175" fontId="13" fillId="0" borderId="14" xfId="80" applyNumberFormat="1" applyFont="1" applyBorder="1" applyAlignment="1">
      <alignment horizontal="right" vertical="top" wrapText="1"/>
    </xf>
    <xf numFmtId="175" fontId="16" fillId="0" borderId="10" xfId="80" applyNumberFormat="1" applyFont="1" applyBorder="1" applyAlignment="1">
      <alignment horizontal="right" vertical="top" wrapText="1"/>
    </xf>
    <xf numFmtId="0" fontId="18" fillId="0" borderId="9" xfId="0" applyFont="1" applyBorder="1" applyAlignment="1">
      <alignment horizontal="left" vertical="top"/>
    </xf>
    <xf numFmtId="0" fontId="13" fillId="0" borderId="9" xfId="0" applyFont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/>
    </xf>
    <xf numFmtId="175" fontId="12" fillId="0" borderId="9" xfId="0" applyNumberFormat="1" applyFont="1" applyBorder="1" applyAlignment="1">
      <alignment vertical="top"/>
    </xf>
    <xf numFmtId="175" fontId="13" fillId="0" borderId="9" xfId="11" applyNumberFormat="1" applyFont="1" applyBorder="1" applyAlignment="1">
      <alignment vertical="top"/>
    </xf>
    <xf numFmtId="0" fontId="12" fillId="0" borderId="9" xfId="0" applyFont="1" applyBorder="1" applyAlignment="1">
      <alignment vertical="top"/>
    </xf>
    <xf numFmtId="175" fontId="18" fillId="0" borderId="0" xfId="11" applyNumberFormat="1" applyFont="1" applyAlignment="1">
      <alignment horizontal="right" vertical="top"/>
    </xf>
    <xf numFmtId="175" fontId="13" fillId="0" borderId="9" xfId="0" applyNumberFormat="1" applyFont="1" applyBorder="1" applyAlignment="1">
      <alignment vertical="top"/>
    </xf>
    <xf numFmtId="0" fontId="13" fillId="0" borderId="0" xfId="0" quotePrefix="1" applyFont="1" applyFill="1" applyBorder="1" applyAlignment="1">
      <alignment horizontal="center" vertical="top"/>
    </xf>
    <xf numFmtId="175" fontId="18" fillId="0" borderId="0" xfId="11" applyNumberFormat="1" applyFont="1" applyFill="1" applyBorder="1" applyAlignment="1">
      <alignment horizontal="right" vertical="top" wrapText="1"/>
    </xf>
    <xf numFmtId="0" fontId="23" fillId="0" borderId="8" xfId="0" applyFont="1" applyBorder="1" applyAlignment="1">
      <alignment horizontal="left" vertical="top"/>
    </xf>
    <xf numFmtId="0" fontId="23" fillId="0" borderId="0" xfId="0" applyFont="1" applyAlignment="1">
      <alignment vertical="top"/>
    </xf>
    <xf numFmtId="0" fontId="59" fillId="0" borderId="0" xfId="0" applyFont="1" applyFill="1" applyBorder="1" applyAlignment="1">
      <alignment horizontal="center" vertical="top"/>
    </xf>
    <xf numFmtId="0" fontId="59" fillId="0" borderId="0" xfId="0" applyFont="1" applyFill="1" applyBorder="1" applyAlignment="1">
      <alignment vertical="top"/>
    </xf>
    <xf numFmtId="0" fontId="115" fillId="0" borderId="0" xfId="0" applyFont="1" applyFill="1" applyBorder="1" applyAlignment="1">
      <alignment vertical="top"/>
    </xf>
    <xf numFmtId="0" fontId="116" fillId="0" borderId="0" xfId="0" applyFont="1" applyAlignment="1">
      <alignment vertical="top"/>
    </xf>
    <xf numFmtId="0" fontId="117" fillId="0" borderId="0" xfId="0" applyFont="1" applyFill="1" applyBorder="1" applyAlignment="1">
      <alignment vertical="top"/>
    </xf>
    <xf numFmtId="0" fontId="59" fillId="0" borderId="0" xfId="0" applyFont="1" applyFill="1" applyAlignment="1">
      <alignment vertical="top"/>
    </xf>
    <xf numFmtId="0" fontId="60" fillId="0" borderId="0" xfId="0" applyFont="1" applyFill="1" applyBorder="1" applyAlignment="1">
      <alignment vertical="top"/>
    </xf>
    <xf numFmtId="0" fontId="117" fillId="0" borderId="0" xfId="0" applyFont="1" applyFill="1" applyBorder="1" applyAlignment="1">
      <alignment horizontal="center" vertical="top"/>
    </xf>
    <xf numFmtId="167" fontId="117" fillId="0" borderId="0" xfId="0" applyNumberFormat="1" applyFont="1" applyFill="1" applyBorder="1" applyAlignment="1">
      <alignment horizontal="right" vertical="top" wrapText="1"/>
    </xf>
    <xf numFmtId="0" fontId="13" fillId="0" borderId="0" xfId="39" quotePrefix="1" applyFont="1" applyFill="1" applyBorder="1"/>
    <xf numFmtId="175" fontId="16" fillId="0" borderId="0" xfId="13" applyNumberFormat="1" applyFont="1" applyFill="1" applyBorder="1"/>
    <xf numFmtId="0" fontId="12" fillId="0" borderId="0" xfId="545" applyFont="1" applyAlignment="1">
      <alignment horizontal="center"/>
    </xf>
    <xf numFmtId="0" fontId="12" fillId="0" borderId="0" xfId="545" applyFont="1"/>
    <xf numFmtId="0" fontId="12" fillId="0" borderId="12" xfId="545" applyFont="1" applyBorder="1" applyAlignment="1">
      <alignment horizontal="center"/>
    </xf>
    <xf numFmtId="0" fontId="12" fillId="0" borderId="12" xfId="545" applyFont="1" applyBorder="1"/>
    <xf numFmtId="3" fontId="12" fillId="0" borderId="12" xfId="545" applyNumberFormat="1" applyFont="1" applyBorder="1"/>
    <xf numFmtId="0" fontId="12" fillId="0" borderId="13" xfId="545" applyFont="1" applyBorder="1" applyAlignment="1">
      <alignment horizontal="center"/>
    </xf>
    <xf numFmtId="0" fontId="12" fillId="0" borderId="13" xfId="545" applyFont="1" applyBorder="1"/>
    <xf numFmtId="3" fontId="12" fillId="0" borderId="13" xfId="545" applyNumberFormat="1" applyFont="1" applyBorder="1"/>
    <xf numFmtId="3" fontId="17" fillId="0" borderId="10" xfId="545" applyNumberFormat="1" applyFont="1" applyBorder="1"/>
    <xf numFmtId="3" fontId="12" fillId="0" borderId="0" xfId="545" applyNumberFormat="1" applyFont="1"/>
    <xf numFmtId="167" fontId="115" fillId="0" borderId="0" xfId="0" applyNumberFormat="1" applyFont="1" applyFill="1" applyBorder="1" applyAlignment="1">
      <alignment horizontal="right" vertical="top" wrapText="1"/>
    </xf>
    <xf numFmtId="167" fontId="115" fillId="0" borderId="0" xfId="11" applyNumberFormat="1" applyFont="1" applyFill="1" applyBorder="1" applyAlignment="1">
      <alignment horizontal="right" vertical="top" wrapText="1"/>
    </xf>
    <xf numFmtId="0" fontId="115" fillId="0" borderId="0" xfId="0" applyFont="1" applyFill="1" applyBorder="1" applyAlignment="1">
      <alignment horizontal="center" vertical="top"/>
    </xf>
    <xf numFmtId="167" fontId="115" fillId="0" borderId="0" xfId="15" applyNumberFormat="1" applyFont="1" applyFill="1" applyBorder="1" applyAlignment="1">
      <alignment horizontal="right" vertical="top" wrapText="1"/>
    </xf>
    <xf numFmtId="167" fontId="16" fillId="0" borderId="0" xfId="11" quotePrefix="1" applyNumberFormat="1" applyFont="1" applyFill="1" applyBorder="1" applyAlignment="1">
      <alignment horizontal="right" vertical="top" wrapText="1"/>
    </xf>
    <xf numFmtId="167" fontId="16" fillId="0" borderId="1" xfId="11" applyNumberFormat="1" applyFont="1" applyFill="1" applyBorder="1" applyAlignment="1">
      <alignment horizontal="right" vertical="top" wrapText="1"/>
    </xf>
    <xf numFmtId="167" fontId="13" fillId="0" borderId="0" xfId="11" applyNumberFormat="1" applyFont="1" applyFill="1" applyBorder="1" applyAlignment="1">
      <alignment vertical="top" wrapText="1"/>
    </xf>
    <xf numFmtId="167" fontId="13" fillId="0" borderId="0" xfId="0" applyNumberFormat="1" applyFont="1" applyFill="1" applyBorder="1" applyAlignment="1">
      <alignment vertical="top" wrapText="1"/>
    </xf>
    <xf numFmtId="167" fontId="16" fillId="0" borderId="8" xfId="11" applyNumberFormat="1" applyFont="1" applyFill="1" applyBorder="1" applyAlignment="1">
      <alignment vertical="top" wrapText="1"/>
    </xf>
    <xf numFmtId="167" fontId="16" fillId="0" borderId="0" xfId="11" applyNumberFormat="1" applyFont="1" applyFill="1" applyBorder="1" applyAlignment="1">
      <alignment vertical="top" wrapText="1"/>
    </xf>
    <xf numFmtId="167" fontId="59" fillId="0" borderId="0" xfId="11" applyNumberFormat="1" applyFont="1" applyFill="1" applyBorder="1" applyAlignment="1">
      <alignment horizontal="right" vertical="top" wrapText="1"/>
    </xf>
    <xf numFmtId="167" fontId="59" fillId="0" borderId="0" xfId="0" applyNumberFormat="1" applyFont="1" applyFill="1" applyBorder="1" applyAlignment="1">
      <alignment horizontal="right" vertical="top" wrapText="1"/>
    </xf>
    <xf numFmtId="167" fontId="16" fillId="0" borderId="0" xfId="0" applyNumberFormat="1" applyFont="1" applyFill="1" applyAlignment="1">
      <alignment vertical="top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7" fontId="16" fillId="0" borderId="8" xfId="11" applyNumberFormat="1" applyFont="1" applyFill="1" applyBorder="1" applyAlignment="1">
      <alignment horizontal="right" vertical="center" wrapText="1"/>
    </xf>
    <xf numFmtId="167" fontId="16" fillId="0" borderId="0" xfId="11" applyNumberFormat="1" applyFont="1" applyFill="1" applyBorder="1" applyAlignment="1">
      <alignment horizontal="right" vertical="center" wrapText="1"/>
    </xf>
    <xf numFmtId="0" fontId="59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vertical="top"/>
    </xf>
    <xf numFmtId="0" fontId="12" fillId="0" borderId="0" xfId="0" applyFont="1" applyFill="1" applyAlignment="1">
      <alignment horizontal="justify" vertical="top" wrapText="1"/>
    </xf>
    <xf numFmtId="0" fontId="23" fillId="0" borderId="9" xfId="0" applyFont="1" applyBorder="1" applyAlignment="1">
      <alignment horizontal="left" vertical="top"/>
    </xf>
    <xf numFmtId="175" fontId="16" fillId="0" borderId="9" xfId="11" applyNumberFormat="1" applyFont="1" applyBorder="1" applyAlignment="1">
      <alignment horizontal="right" vertical="top" wrapText="1"/>
    </xf>
    <xf numFmtId="0" fontId="115" fillId="0" borderId="0" xfId="0" applyFont="1" applyFill="1" applyAlignment="1">
      <alignment vertical="top"/>
    </xf>
    <xf numFmtId="167" fontId="16" fillId="0" borderId="0" xfId="11" applyNumberFormat="1" applyFont="1" applyFill="1" applyAlignment="1">
      <alignment horizontal="right" vertical="top" wrapText="1"/>
    </xf>
    <xf numFmtId="0" fontId="121" fillId="0" borderId="0" xfId="39" applyFont="1" applyBorder="1"/>
    <xf numFmtId="0" fontId="115" fillId="0" borderId="0" xfId="39" quotePrefix="1" applyFont="1" applyFill="1" applyBorder="1"/>
    <xf numFmtId="0" fontId="120" fillId="0" borderId="0" xfId="39" quotePrefix="1" applyFont="1" applyFill="1"/>
    <xf numFmtId="0" fontId="26" fillId="0" borderId="0" xfId="0" applyFont="1" applyBorder="1" applyAlignment="1">
      <alignment vertical="top" wrapText="1"/>
    </xf>
    <xf numFmtId="3" fontId="12" fillId="0" borderId="0" xfId="39" applyNumberFormat="1" applyFont="1" applyFill="1"/>
    <xf numFmtId="3" fontId="12" fillId="0" borderId="0" xfId="39" applyNumberFormat="1" applyFont="1"/>
    <xf numFmtId="0" fontId="13" fillId="0" borderId="0" xfId="0" quotePrefix="1" applyFont="1" applyFill="1"/>
    <xf numFmtId="175" fontId="13" fillId="0" borderId="0" xfId="11" applyNumberFormat="1" applyFont="1" applyFill="1"/>
    <xf numFmtId="0" fontId="122" fillId="0" borderId="0" xfId="0" quotePrefix="1" applyFont="1" applyAlignment="1">
      <alignment horizontal="left" vertical="center"/>
    </xf>
    <xf numFmtId="0" fontId="122" fillId="0" borderId="0" xfId="0" applyFont="1" applyAlignment="1">
      <alignment horizontal="left" vertical="center" wrapText="1"/>
    </xf>
    <xf numFmtId="0" fontId="123" fillId="0" borderId="0" xfId="0" quotePrefix="1" applyFont="1" applyAlignment="1">
      <alignment horizontal="left" vertical="center"/>
    </xf>
    <xf numFmtId="0" fontId="18" fillId="0" borderId="0" xfId="0" quotePrefix="1" applyFont="1" applyFill="1" applyAlignment="1">
      <alignment vertical="top"/>
    </xf>
    <xf numFmtId="3" fontId="116" fillId="0" borderId="0" xfId="0" applyNumberFormat="1" applyFont="1" applyAlignment="1">
      <alignment vertical="top"/>
    </xf>
    <xf numFmtId="175" fontId="16" fillId="0" borderId="0" xfId="11" applyNumberFormat="1" applyFont="1" applyFill="1" applyBorder="1" applyAlignment="1">
      <alignment horizontal="right"/>
    </xf>
    <xf numFmtId="175" fontId="16" fillId="0" borderId="1" xfId="11" applyNumberFormat="1" applyFont="1" applyFill="1" applyBorder="1" applyAlignment="1">
      <alignment horizontal="right"/>
    </xf>
    <xf numFmtId="175" fontId="13" fillId="0" borderId="0" xfId="11" applyNumberFormat="1" applyFont="1" applyAlignment="1"/>
    <xf numFmtId="175" fontId="16" fillId="0" borderId="8" xfId="11" applyNumberFormat="1" applyFont="1" applyFill="1" applyBorder="1" applyAlignment="1"/>
    <xf numFmtId="175" fontId="13" fillId="0" borderId="0" xfId="11" applyNumberFormat="1" applyFont="1" applyFill="1" applyAlignment="1"/>
    <xf numFmtId="0" fontId="120" fillId="0" borderId="0" xfId="39" quotePrefix="1" applyFont="1"/>
    <xf numFmtId="3" fontId="118" fillId="0" borderId="0" xfId="39" applyNumberFormat="1" applyFont="1"/>
    <xf numFmtId="3" fontId="118" fillId="0" borderId="0" xfId="39" applyNumberFormat="1" applyFont="1" applyFill="1"/>
    <xf numFmtId="0" fontId="23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center" vertical="top"/>
    </xf>
    <xf numFmtId="175" fontId="16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3" fillId="0" borderId="0" xfId="0" applyFont="1" applyFill="1" applyAlignment="1">
      <alignment horizontal="justify" vertical="top" wrapText="1"/>
    </xf>
    <xf numFmtId="0" fontId="12" fillId="0" borderId="0" xfId="0" applyFont="1" applyFill="1" applyAlignment="1">
      <alignment vertical="top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/>
    </xf>
    <xf numFmtId="175" fontId="16" fillId="0" borderId="8" xfId="11" applyNumberFormat="1" applyFont="1" applyFill="1" applyBorder="1" applyAlignment="1">
      <alignment horizontal="right" vertical="center" wrapText="1"/>
    </xf>
    <xf numFmtId="175" fontId="13" fillId="0" borderId="0" xfId="0" applyNumberFormat="1" applyFont="1" applyBorder="1" applyAlignment="1">
      <alignment vertical="top" wrapText="1"/>
    </xf>
    <xf numFmtId="169" fontId="15" fillId="0" borderId="0" xfId="0" applyNumberFormat="1" applyFont="1" applyBorder="1" applyAlignment="1">
      <alignment horizontal="right" vertical="top"/>
    </xf>
    <xf numFmtId="175" fontId="16" fillId="0" borderId="0" xfId="12" applyNumberFormat="1" applyFont="1" applyBorder="1" applyAlignment="1">
      <alignment horizontal="right" vertical="top" wrapText="1"/>
    </xf>
    <xf numFmtId="175" fontId="16" fillId="0" borderId="0" xfId="0" applyNumberFormat="1" applyFont="1" applyAlignment="1">
      <alignment vertical="top"/>
    </xf>
    <xf numFmtId="41" fontId="13" fillId="0" borderId="0" xfId="552" applyNumberFormat="1" applyFont="1" applyFill="1" applyBorder="1" applyAlignment="1">
      <alignment horizontal="right" vertical="top" wrapText="1"/>
    </xf>
    <xf numFmtId="0" fontId="118" fillId="0" borderId="0" xfId="0" applyFont="1" applyFill="1" applyAlignment="1">
      <alignment horizontal="justify" vertical="top" wrapText="1"/>
    </xf>
    <xf numFmtId="0" fontId="16" fillId="0" borderId="0" xfId="0" applyFont="1" applyFill="1" applyBorder="1" applyAlignment="1">
      <alignment horizontal="center" vertical="top"/>
    </xf>
    <xf numFmtId="0" fontId="129" fillId="0" borderId="0" xfId="39" applyFont="1" applyBorder="1" applyAlignment="1"/>
    <xf numFmtId="0" fontId="130" fillId="0" borderId="0" xfId="39" applyFont="1" applyBorder="1" applyAlignment="1">
      <alignment horizontal="right"/>
    </xf>
    <xf numFmtId="175" fontId="126" fillId="0" borderId="1" xfId="13" applyNumberFormat="1" applyFont="1" applyFill="1" applyBorder="1"/>
    <xf numFmtId="175" fontId="126" fillId="0" borderId="0" xfId="13" applyNumberFormat="1" applyFont="1" applyBorder="1"/>
    <xf numFmtId="175" fontId="128" fillId="0" borderId="0" xfId="13" applyNumberFormat="1" applyFont="1" applyBorder="1"/>
    <xf numFmtId="0" fontId="125" fillId="0" borderId="0" xfId="39" applyFont="1" applyBorder="1" applyAlignment="1">
      <alignment horizontal="center" vertical="center" wrapText="1"/>
    </xf>
    <xf numFmtId="0" fontId="126" fillId="0" borderId="0" xfId="39" applyFont="1" applyBorder="1"/>
    <xf numFmtId="175" fontId="126" fillId="0" borderId="0" xfId="13" applyNumberFormat="1" applyFont="1" applyFill="1" applyBorder="1"/>
    <xf numFmtId="175" fontId="125" fillId="0" borderId="0" xfId="13" applyNumberFormat="1" applyFont="1" applyBorder="1"/>
    <xf numFmtId="0" fontId="131" fillId="0" borderId="0" xfId="39" applyFont="1" applyFill="1"/>
    <xf numFmtId="0" fontId="131" fillId="0" borderId="0" xfId="39" applyFont="1"/>
    <xf numFmtId="0" fontId="126" fillId="0" borderId="0" xfId="0" applyFont="1" applyFill="1"/>
    <xf numFmtId="175" fontId="126" fillId="0" borderId="0" xfId="11" applyNumberFormat="1" applyFont="1" applyFill="1"/>
    <xf numFmtId="0" fontId="127" fillId="0" borderId="0" xfId="0" applyFont="1" applyAlignment="1">
      <alignment horizontal="left" vertical="center" wrapText="1"/>
    </xf>
    <xf numFmtId="175" fontId="126" fillId="0" borderId="0" xfId="11" applyNumberFormat="1" applyFont="1" applyFill="1" applyAlignment="1">
      <alignment vertical="top"/>
    </xf>
    <xf numFmtId="0" fontId="126" fillId="0" borderId="0" xfId="0" applyFont="1" applyFill="1" applyAlignment="1">
      <alignment vertical="top"/>
    </xf>
    <xf numFmtId="175" fontId="125" fillId="0" borderId="0" xfId="11" applyNumberFormat="1" applyFont="1" applyFill="1" applyBorder="1" applyAlignment="1">
      <alignment vertical="top"/>
    </xf>
    <xf numFmtId="0" fontId="132" fillId="0" borderId="0" xfId="0" quotePrefix="1" applyFont="1" applyAlignment="1">
      <alignment horizontal="left" vertical="center"/>
    </xf>
    <xf numFmtId="0" fontId="127" fillId="0" borderId="0" xfId="0" applyFont="1" applyAlignment="1">
      <alignment vertical="top"/>
    </xf>
    <xf numFmtId="0" fontId="125" fillId="0" borderId="0" xfId="39" applyFont="1" applyBorder="1" applyAlignment="1">
      <alignment horizontal="center"/>
    </xf>
    <xf numFmtId="175" fontId="126" fillId="0" borderId="0" xfId="13" applyNumberFormat="1" applyFont="1" applyAlignment="1"/>
    <xf numFmtId="3" fontId="127" fillId="0" borderId="0" xfId="0" applyNumberFormat="1" applyFont="1" applyAlignment="1">
      <alignment vertical="top"/>
    </xf>
    <xf numFmtId="175" fontId="125" fillId="0" borderId="0" xfId="13" applyNumberFormat="1" applyFont="1" applyBorder="1" applyAlignment="1">
      <alignment horizontal="center"/>
    </xf>
    <xf numFmtId="175" fontId="126" fillId="0" borderId="0" xfId="0" applyNumberFormat="1" applyFont="1" applyBorder="1" applyAlignment="1">
      <alignment vertical="top"/>
    </xf>
    <xf numFmtId="0" fontId="129" fillId="0" borderId="0" xfId="39" applyFont="1" applyBorder="1" applyAlignment="1">
      <alignment horizontal="left"/>
    </xf>
    <xf numFmtId="175" fontId="130" fillId="0" borderId="0" xfId="13" applyNumberFormat="1" applyFont="1" applyBorder="1" applyAlignment="1"/>
    <xf numFmtId="175" fontId="126" fillId="0" borderId="0" xfId="14" applyNumberFormat="1" applyFont="1" applyAlignment="1"/>
    <xf numFmtId="175" fontId="126" fillId="0" borderId="0" xfId="13" applyNumberFormat="1" applyFont="1" applyBorder="1" applyAlignment="1"/>
    <xf numFmtId="175" fontId="127" fillId="0" borderId="0" xfId="0" applyNumberFormat="1" applyFont="1" applyBorder="1" applyAlignment="1">
      <alignment vertical="top"/>
    </xf>
    <xf numFmtId="0" fontId="129" fillId="0" borderId="0" xfId="39" applyFont="1" applyBorder="1" applyAlignment="1">
      <alignment horizontal="right"/>
    </xf>
    <xf numFmtId="0" fontId="126" fillId="0" borderId="1" xfId="39" applyFont="1" applyFill="1" applyBorder="1"/>
    <xf numFmtId="0" fontId="128" fillId="0" borderId="0" xfId="39" applyFont="1" applyBorder="1"/>
    <xf numFmtId="175" fontId="125" fillId="0" borderId="0" xfId="13" applyNumberFormat="1" applyFont="1" applyFill="1" applyBorder="1"/>
    <xf numFmtId="14" fontId="16" fillId="0" borderId="0" xfId="11" quotePrefix="1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horizontal="left" vertical="top"/>
    </xf>
    <xf numFmtId="167" fontId="18" fillId="0" borderId="0" xfId="0" applyNumberFormat="1" applyFont="1" applyAlignment="1">
      <alignment horizontal="right" vertical="top" wrapText="1"/>
    </xf>
    <xf numFmtId="167" fontId="18" fillId="0" borderId="0" xfId="11" applyNumberFormat="1" applyFont="1" applyFill="1" applyAlignment="1">
      <alignment horizontal="right" vertical="top" wrapText="1"/>
    </xf>
    <xf numFmtId="169" fontId="18" fillId="0" borderId="0" xfId="11" applyNumberFormat="1" applyFont="1" applyAlignment="1">
      <alignment vertical="top"/>
    </xf>
    <xf numFmtId="175" fontId="24" fillId="0" borderId="0" xfId="0" applyNumberFormat="1" applyFont="1" applyAlignment="1">
      <alignment vertical="top"/>
    </xf>
    <xf numFmtId="167" fontId="24" fillId="0" borderId="0" xfId="0" applyNumberFormat="1" applyFont="1" applyAlignment="1">
      <alignment vertical="top"/>
    </xf>
    <xf numFmtId="0" fontId="16" fillId="0" borderId="0" xfId="0" applyFont="1" applyFill="1" applyBorder="1" applyAlignment="1">
      <alignment horizontal="center" vertical="top"/>
    </xf>
    <xf numFmtId="14" fontId="16" fillId="0" borderId="0" xfId="11" quotePrefix="1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center" vertical="top"/>
    </xf>
    <xf numFmtId="167" fontId="16" fillId="0" borderId="0" xfId="15" applyNumberFormat="1" applyFont="1" applyFill="1" applyBorder="1" applyAlignment="1">
      <alignment horizontal="right" vertical="top" wrapText="1"/>
    </xf>
    <xf numFmtId="168" fontId="59" fillId="0" borderId="0" xfId="598" applyFont="1" applyFill="1" applyBorder="1" applyAlignment="1">
      <alignment horizontal="center" vertical="top"/>
    </xf>
    <xf numFmtId="168" fontId="59" fillId="0" borderId="0" xfId="598" applyFont="1" applyFill="1" applyBorder="1" applyAlignment="1">
      <alignment vertical="top"/>
    </xf>
    <xf numFmtId="168" fontId="59" fillId="0" borderId="0" xfId="598" applyFont="1" applyFill="1" applyBorder="1" applyAlignment="1">
      <alignment horizontal="right" vertical="top" wrapText="1"/>
    </xf>
    <xf numFmtId="168" fontId="18" fillId="0" borderId="0" xfId="598" applyFont="1" applyFill="1" applyBorder="1" applyAlignment="1">
      <alignment vertical="top"/>
    </xf>
    <xf numFmtId="0" fontId="13" fillId="0" borderId="0" xfId="39" applyFont="1" applyBorder="1" applyAlignment="1">
      <alignment horizontal="center"/>
    </xf>
    <xf numFmtId="0" fontId="117" fillId="0" borderId="0" xfId="0" quotePrefix="1" applyFont="1" applyFill="1" applyBorder="1" applyAlignment="1">
      <alignment horizontal="left" vertical="top"/>
    </xf>
    <xf numFmtId="14" fontId="16" fillId="0" borderId="1" xfId="11" quotePrefix="1" applyNumberFormat="1" applyFont="1" applyFill="1" applyBorder="1" applyAlignment="1">
      <alignment horizontal="right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/>
    </xf>
    <xf numFmtId="0" fontId="16" fillId="0" borderId="0" xfId="0" quotePrefix="1" applyNumberFormat="1" applyFont="1" applyAlignment="1">
      <alignment horizontal="center" vertical="top"/>
    </xf>
    <xf numFmtId="0" fontId="16" fillId="0" borderId="9" xfId="0" applyFont="1" applyFill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175" fontId="19" fillId="0" borderId="0" xfId="11" applyNumberFormat="1" applyFont="1" applyFill="1" applyAlignment="1">
      <alignment vertical="top"/>
    </xf>
    <xf numFmtId="0" fontId="13" fillId="0" borderId="0" xfId="11" quotePrefix="1" applyNumberFormat="1" applyFont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15" fillId="0" borderId="0" xfId="0" applyFont="1" applyBorder="1" applyAlignment="1">
      <alignment horizontal="right"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175" fontId="16" fillId="0" borderId="0" xfId="11" applyNumberFormat="1" applyFont="1" applyAlignment="1">
      <alignment horizontal="center" vertical="top"/>
    </xf>
    <xf numFmtId="0" fontId="13" fillId="0" borderId="0" xfId="0" applyFont="1" applyBorder="1" applyAlignment="1">
      <alignment horizontal="right" vertical="top" wrapText="1"/>
    </xf>
    <xf numFmtId="0" fontId="18" fillId="0" borderId="0" xfId="0" applyFont="1" applyAlignment="1">
      <alignment horizontal="center" vertical="top"/>
    </xf>
    <xf numFmtId="0" fontId="12" fillId="0" borderId="0" xfId="0" applyFont="1" applyFill="1" applyAlignment="1">
      <alignment vertical="top"/>
    </xf>
    <xf numFmtId="0" fontId="17" fillId="0" borderId="0" xfId="39" applyFont="1" applyFill="1"/>
    <xf numFmtId="175" fontId="16" fillId="0" borderId="0" xfId="11" applyNumberFormat="1" applyFont="1" applyFill="1" applyAlignment="1">
      <alignment horizontal="right" vertical="top" wrapText="1"/>
    </xf>
    <xf numFmtId="49" fontId="13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/>
    </xf>
    <xf numFmtId="0" fontId="12" fillId="0" borderId="0" xfId="0" applyFont="1" applyFill="1" applyAlignment="1">
      <alignment vertical="top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175" fontId="19" fillId="0" borderId="0" xfId="11" applyNumberFormat="1" applyFont="1" applyFill="1" applyBorder="1" applyAlignment="1">
      <alignment vertical="top"/>
    </xf>
    <xf numFmtId="175" fontId="19" fillId="0" borderId="0" xfId="11" applyNumberFormat="1" applyFont="1" applyFill="1" applyBorder="1" applyAlignment="1">
      <alignment horizontal="right" vertical="top" wrapText="1"/>
    </xf>
    <xf numFmtId="0" fontId="13" fillId="0" borderId="0" xfId="0" quotePrefix="1" applyFont="1" applyFill="1" applyBorder="1" applyAlignment="1">
      <alignment vertical="top"/>
    </xf>
    <xf numFmtId="168" fontId="13" fillId="0" borderId="0" xfId="598" applyFont="1" applyFill="1" applyBorder="1" applyAlignment="1">
      <alignment horizontal="left" vertical="top"/>
    </xf>
    <xf numFmtId="167" fontId="13" fillId="0" borderId="0" xfId="11" applyNumberFormat="1" applyFont="1" applyFill="1" applyBorder="1" applyAlignment="1">
      <alignment horizontal="right" vertical="center" wrapText="1"/>
    </xf>
    <xf numFmtId="0" fontId="11" fillId="0" borderId="0" xfId="551" applyFont="1" applyBorder="1" applyAlignment="1"/>
    <xf numFmtId="0" fontId="129" fillId="0" borderId="0" xfId="551" applyFont="1" applyBorder="1" applyAlignment="1"/>
    <xf numFmtId="0" fontId="11" fillId="0" borderId="0" xfId="551" applyFont="1" applyBorder="1" applyAlignment="1">
      <alignment horizontal="left"/>
    </xf>
    <xf numFmtId="0" fontId="129" fillId="0" borderId="0" xfId="551" applyFont="1" applyBorder="1" applyAlignment="1">
      <alignment horizontal="left"/>
    </xf>
    <xf numFmtId="0" fontId="11" fillId="0" borderId="0" xfId="551" applyFont="1" applyBorder="1"/>
    <xf numFmtId="0" fontId="11" fillId="0" borderId="0" xfId="551" applyFont="1" applyBorder="1" applyAlignment="1">
      <alignment horizontal="right"/>
    </xf>
    <xf numFmtId="0" fontId="129" fillId="0" borderId="0" xfId="551" applyFont="1" applyBorder="1" applyAlignment="1">
      <alignment horizontal="right"/>
    </xf>
    <xf numFmtId="0" fontId="13" fillId="0" borderId="0" xfId="551" applyFont="1" applyBorder="1"/>
    <xf numFmtId="0" fontId="13" fillId="0" borderId="0" xfId="551" applyFont="1" applyFill="1" applyBorder="1"/>
    <xf numFmtId="0" fontId="14" fillId="0" borderId="0" xfId="551" applyFont="1" applyAlignment="1">
      <alignment horizontal="left"/>
    </xf>
    <xf numFmtId="0" fontId="14" fillId="0" borderId="0" xfId="551" applyFont="1" applyBorder="1" applyAlignment="1"/>
    <xf numFmtId="0" fontId="15" fillId="0" borderId="0" xfId="551" applyFont="1" applyBorder="1" applyAlignment="1">
      <alignment horizontal="right"/>
    </xf>
    <xf numFmtId="0" fontId="130" fillId="0" borderId="0" xfId="551" applyFont="1" applyBorder="1" applyAlignment="1">
      <alignment horizontal="right"/>
    </xf>
    <xf numFmtId="0" fontId="126" fillId="0" borderId="0" xfId="551" applyFont="1" applyBorder="1"/>
    <xf numFmtId="175" fontId="15" fillId="0" borderId="0" xfId="546" applyNumberFormat="1" applyFont="1" applyBorder="1" applyAlignment="1"/>
    <xf numFmtId="175" fontId="130" fillId="0" borderId="0" xfId="546" applyNumberFormat="1" applyFont="1" applyBorder="1" applyAlignment="1"/>
    <xf numFmtId="0" fontId="14" fillId="0" borderId="1" xfId="551" applyFont="1" applyFill="1" applyBorder="1" applyAlignment="1">
      <alignment horizontal="left"/>
    </xf>
    <xf numFmtId="175" fontId="13" fillId="0" borderId="1" xfId="546" applyNumberFormat="1" applyFont="1" applyFill="1" applyBorder="1"/>
    <xf numFmtId="175" fontId="126" fillId="0" borderId="1" xfId="546" applyNumberFormat="1" applyFont="1" applyFill="1" applyBorder="1"/>
    <xf numFmtId="0" fontId="13" fillId="0" borderId="1" xfId="551" applyFont="1" applyFill="1" applyBorder="1"/>
    <xf numFmtId="0" fontId="126" fillId="0" borderId="1" xfId="551" applyFont="1" applyFill="1" applyBorder="1"/>
    <xf numFmtId="0" fontId="15" fillId="0" borderId="1" xfId="551" applyFont="1" applyFill="1" applyBorder="1" applyAlignment="1">
      <alignment horizontal="right"/>
    </xf>
    <xf numFmtId="0" fontId="11" fillId="0" borderId="9" xfId="551" applyFont="1" applyBorder="1" applyAlignment="1">
      <alignment horizontal="left"/>
    </xf>
    <xf numFmtId="175" fontId="126" fillId="0" borderId="0" xfId="546" applyNumberFormat="1" applyFont="1" applyBorder="1"/>
    <xf numFmtId="175" fontId="13" fillId="0" borderId="0" xfId="546" applyNumberFormat="1" applyFont="1" applyBorder="1"/>
    <xf numFmtId="0" fontId="16" fillId="0" borderId="9" xfId="551" applyFont="1" applyBorder="1" applyAlignment="1">
      <alignment horizontal="right"/>
    </xf>
    <xf numFmtId="0" fontId="18" fillId="0" borderId="0" xfId="551" applyFont="1" applyBorder="1" applyAlignment="1">
      <alignment horizontal="left"/>
    </xf>
    <xf numFmtId="0" fontId="16" fillId="0" borderId="0" xfId="551" applyFont="1" applyBorder="1" applyAlignment="1">
      <alignment horizontal="right"/>
    </xf>
    <xf numFmtId="0" fontId="17" fillId="0" borderId="0" xfId="551" applyFont="1" applyBorder="1" applyAlignment="1">
      <alignment horizontal="left"/>
    </xf>
    <xf numFmtId="0" fontId="16" fillId="0" borderId="0" xfId="551" applyFont="1" applyBorder="1" applyAlignment="1">
      <alignment horizontal="left"/>
    </xf>
    <xf numFmtId="0" fontId="18" fillId="0" borderId="0" xfId="551" applyFont="1" applyBorder="1" applyAlignment="1">
      <alignment horizontal="center"/>
    </xf>
    <xf numFmtId="0" fontId="11" fillId="0" borderId="0" xfId="551" applyFont="1" applyBorder="1" applyAlignment="1">
      <alignment horizontal="center"/>
    </xf>
    <xf numFmtId="0" fontId="16" fillId="0" borderId="0" xfId="551" applyFont="1" applyBorder="1"/>
    <xf numFmtId="0" fontId="16" fillId="0" borderId="0" xfId="551" applyFont="1" applyBorder="1" applyAlignment="1">
      <alignment horizontal="center"/>
    </xf>
    <xf numFmtId="175" fontId="16" fillId="0" borderId="0" xfId="546" applyNumberFormat="1" applyFont="1" applyBorder="1" applyAlignment="1">
      <alignment horizontal="center"/>
    </xf>
    <xf numFmtId="175" fontId="16" fillId="0" borderId="0" xfId="546" quotePrefix="1" applyNumberFormat="1" applyFont="1" applyBorder="1" applyAlignment="1">
      <alignment horizontal="center"/>
    </xf>
    <xf numFmtId="0" fontId="14" fillId="0" borderId="0" xfId="551" applyFont="1" applyBorder="1"/>
    <xf numFmtId="175" fontId="14" fillId="0" borderId="0" xfId="546" applyNumberFormat="1" applyFont="1" applyBorder="1"/>
    <xf numFmtId="175" fontId="128" fillId="0" borderId="0" xfId="546" applyNumberFormat="1" applyFont="1" applyBorder="1"/>
    <xf numFmtId="0" fontId="128" fillId="0" borderId="0" xfId="551" applyFont="1" applyBorder="1"/>
    <xf numFmtId="0" fontId="14" fillId="0" borderId="0" xfId="551" applyFont="1" applyFill="1" applyBorder="1"/>
    <xf numFmtId="0" fontId="16" fillId="0" borderId="1" xfId="551" applyFont="1" applyBorder="1" applyAlignment="1">
      <alignment horizontal="center" vertical="center" wrapText="1"/>
    </xf>
    <xf numFmtId="0" fontId="125" fillId="0" borderId="0" xfId="551" applyFont="1" applyBorder="1" applyAlignment="1">
      <alignment horizontal="center" vertical="center" wrapText="1"/>
    </xf>
    <xf numFmtId="0" fontId="16" fillId="0" borderId="0" xfId="551" applyFont="1" applyBorder="1" applyAlignment="1">
      <alignment horizontal="center" vertical="justify" wrapText="1"/>
    </xf>
    <xf numFmtId="0" fontId="13" fillId="0" borderId="0" xfId="551" applyFont="1"/>
    <xf numFmtId="0" fontId="14" fillId="0" borderId="0" xfId="551" applyFont="1" applyBorder="1" applyAlignment="1">
      <alignment horizontal="center"/>
    </xf>
    <xf numFmtId="0" fontId="16" fillId="0" borderId="0" xfId="551" applyFont="1" applyBorder="1" applyAlignment="1">
      <alignment horizontal="center" vertical="center" wrapText="1"/>
    </xf>
    <xf numFmtId="0" fontId="125" fillId="0" borderId="0" xfId="551" applyFont="1" applyBorder="1" applyAlignment="1">
      <alignment horizontal="center"/>
    </xf>
    <xf numFmtId="175" fontId="125" fillId="0" borderId="0" xfId="546" applyNumberFormat="1" applyFont="1" applyBorder="1" applyAlignment="1">
      <alignment horizontal="center"/>
    </xf>
    <xf numFmtId="14" fontId="16" fillId="0" borderId="0" xfId="551" quotePrefix="1" applyNumberFormat="1" applyFont="1" applyBorder="1" applyAlignment="1">
      <alignment horizontal="center"/>
    </xf>
    <xf numFmtId="0" fontId="13" fillId="0" borderId="0" xfId="551" applyFont="1" applyFill="1"/>
    <xf numFmtId="0" fontId="49" fillId="0" borderId="0" xfId="551" applyFont="1" applyBorder="1" applyAlignment="1">
      <alignment horizontal="center"/>
    </xf>
    <xf numFmtId="0" fontId="19" fillId="0" borderId="0" xfId="551" applyFont="1" applyBorder="1"/>
    <xf numFmtId="175" fontId="13" fillId="0" borderId="0" xfId="551" applyNumberFormat="1" applyFont="1" applyFill="1"/>
    <xf numFmtId="0" fontId="18" fillId="0" borderId="0" xfId="551" applyFont="1" applyBorder="1"/>
    <xf numFmtId="0" fontId="13" fillId="0" borderId="0" xfId="551" quotePrefix="1" applyFont="1" applyBorder="1"/>
    <xf numFmtId="175" fontId="19" fillId="0" borderId="0" xfId="546" applyNumberFormat="1" applyFont="1" applyBorder="1"/>
    <xf numFmtId="175" fontId="13" fillId="29" borderId="0" xfId="546" applyNumberFormat="1" applyFont="1" applyFill="1" applyBorder="1"/>
    <xf numFmtId="175" fontId="126" fillId="29" borderId="0" xfId="546" applyNumberFormat="1" applyFont="1" applyFill="1" applyBorder="1"/>
    <xf numFmtId="175" fontId="126" fillId="29" borderId="0" xfId="547" applyNumberFormat="1" applyFont="1" applyFill="1" applyAlignment="1"/>
    <xf numFmtId="175" fontId="19" fillId="29" borderId="0" xfId="546" applyNumberFormat="1" applyFont="1" applyFill="1" applyBorder="1"/>
    <xf numFmtId="175" fontId="126" fillId="29" borderId="0" xfId="0" applyNumberFormat="1" applyFont="1" applyFill="1" applyBorder="1" applyAlignment="1">
      <alignment vertical="top"/>
    </xf>
    <xf numFmtId="175" fontId="126" fillId="29" borderId="0" xfId="546" applyNumberFormat="1" applyFont="1" applyFill="1" applyAlignment="1"/>
    <xf numFmtId="0" fontId="18" fillId="0" borderId="0" xfId="551" applyFont="1" applyFill="1" applyBorder="1"/>
    <xf numFmtId="175" fontId="18" fillId="0" borderId="0" xfId="11" applyNumberFormat="1" applyFont="1" applyFill="1" applyBorder="1"/>
    <xf numFmtId="175" fontId="126" fillId="29" borderId="0" xfId="546" applyNumberFormat="1" applyFont="1" applyFill="1" applyBorder="1" applyAlignment="1"/>
    <xf numFmtId="175" fontId="18" fillId="0" borderId="0" xfId="551" applyNumberFormat="1" applyFont="1" applyFill="1" applyBorder="1"/>
    <xf numFmtId="0" fontId="16" fillId="0" borderId="0" xfId="551" quotePrefix="1" applyFont="1" applyBorder="1"/>
    <xf numFmtId="175" fontId="16" fillId="0" borderId="0" xfId="546" applyNumberFormat="1" applyFont="1" applyBorder="1"/>
    <xf numFmtId="175" fontId="16" fillId="29" borderId="0" xfId="546" applyNumberFormat="1" applyFont="1" applyFill="1" applyBorder="1"/>
    <xf numFmtId="175" fontId="125" fillId="29" borderId="0" xfId="546" applyNumberFormat="1" applyFont="1" applyFill="1" applyBorder="1"/>
    <xf numFmtId="175" fontId="13" fillId="0" borderId="0" xfId="551" applyNumberFormat="1" applyFont="1" applyFill="1" applyBorder="1"/>
    <xf numFmtId="0" fontId="12" fillId="0" borderId="0" xfId="551" applyFont="1"/>
    <xf numFmtId="0" fontId="12" fillId="0" borderId="0" xfId="551" applyFont="1" applyFill="1"/>
    <xf numFmtId="0" fontId="17" fillId="0" borderId="0" xfId="551" applyFont="1"/>
    <xf numFmtId="0" fontId="17" fillId="0" borderId="0" xfId="551" applyFont="1" applyFill="1"/>
    <xf numFmtId="0" fontId="120" fillId="0" borderId="0" xfId="551" applyFont="1" applyAlignment="1">
      <alignment horizontal="left" vertical="top" wrapText="1"/>
    </xf>
    <xf numFmtId="3" fontId="12" fillId="0" borderId="0" xfId="551" applyNumberFormat="1" applyFont="1" applyFill="1"/>
    <xf numFmtId="3" fontId="12" fillId="0" borderId="0" xfId="551" applyNumberFormat="1" applyFont="1"/>
    <xf numFmtId="0" fontId="120" fillId="0" borderId="0" xfId="551" quotePrefix="1" applyFont="1"/>
    <xf numFmtId="0" fontId="131" fillId="0" borderId="0" xfId="551" applyFont="1"/>
    <xf numFmtId="0" fontId="13" fillId="0" borderId="0" xfId="0" applyFont="1" applyFill="1" applyBorder="1" applyAlignment="1">
      <alignment horizontal="center" vertical="center" wrapText="1"/>
    </xf>
    <xf numFmtId="175" fontId="16" fillId="0" borderId="0" xfId="546" applyNumberFormat="1" applyFont="1" applyBorder="1" applyAlignment="1"/>
    <xf numFmtId="175" fontId="125" fillId="0" borderId="0" xfId="546" applyNumberFormat="1" applyFont="1" applyBorder="1"/>
    <xf numFmtId="175" fontId="16" fillId="0" borderId="0" xfId="551" applyNumberFormat="1" applyFont="1" applyBorder="1"/>
    <xf numFmtId="0" fontId="125" fillId="0" borderId="0" xfId="551" applyFont="1" applyBorder="1"/>
    <xf numFmtId="175" fontId="13" fillId="0" borderId="0" xfId="551" applyNumberFormat="1" applyFont="1" applyBorder="1"/>
    <xf numFmtId="175" fontId="18" fillId="29" borderId="0" xfId="546" applyNumberFormat="1" applyFont="1" applyFill="1" applyBorder="1"/>
    <xf numFmtId="175" fontId="16" fillId="0" borderId="0" xfId="11" applyNumberFormat="1" applyFont="1" applyBorder="1"/>
    <xf numFmtId="0" fontId="13" fillId="0" borderId="0" xfId="551" quotePrefix="1" applyFont="1" applyBorder="1" applyAlignment="1">
      <alignment horizontal="left" vertical="center" wrapText="1"/>
    </xf>
    <xf numFmtId="175" fontId="13" fillId="0" borderId="0" xfId="11" applyNumberFormat="1" applyFont="1" applyBorder="1"/>
    <xf numFmtId="175" fontId="126" fillId="0" borderId="0" xfId="11" applyNumberFormat="1" applyFont="1" applyBorder="1"/>
    <xf numFmtId="175" fontId="125" fillId="0" borderId="0" xfId="11" applyNumberFormat="1" applyFont="1" applyBorder="1"/>
    <xf numFmtId="0" fontId="16" fillId="0" borderId="0" xfId="551" quotePrefix="1" applyFont="1" applyBorder="1" applyAlignment="1">
      <alignment horizontal="left" vertical="center" wrapText="1"/>
    </xf>
    <xf numFmtId="0" fontId="11" fillId="0" borderId="0" xfId="551" applyFont="1" applyBorder="1" applyAlignment="1">
      <alignment horizontal="left"/>
    </xf>
    <xf numFmtId="0" fontId="16" fillId="0" borderId="3" xfId="551" applyFont="1" applyBorder="1" applyAlignment="1">
      <alignment horizontal="center" vertical="center" wrapText="1"/>
    </xf>
    <xf numFmtId="0" fontId="125" fillId="0" borderId="3" xfId="551" applyFont="1" applyBorder="1" applyAlignment="1">
      <alignment horizontal="center" vertical="center" wrapText="1"/>
    </xf>
    <xf numFmtId="0" fontId="16" fillId="0" borderId="0" xfId="551" applyFont="1" applyBorder="1" applyAlignment="1">
      <alignment horizontal="left" vertical="center" wrapText="1"/>
    </xf>
    <xf numFmtId="175" fontId="13" fillId="0" borderId="0" xfId="546" applyNumberFormat="1" applyFont="1" applyBorder="1" applyAlignment="1"/>
    <xf numFmtId="0" fontId="13" fillId="0" borderId="0" xfId="551" quotePrefix="1" applyFont="1" applyBorder="1" applyAlignment="1">
      <alignment horizontal="left"/>
    </xf>
    <xf numFmtId="0" fontId="13" fillId="0" borderId="0" xfId="551" applyFont="1" applyBorder="1" applyAlignment="1">
      <alignment horizontal="left" vertical="center" wrapText="1"/>
    </xf>
    <xf numFmtId="0" fontId="13" fillId="0" borderId="0" xfId="551" applyFont="1" applyBorder="1" applyAlignment="1">
      <alignment horizontal="left"/>
    </xf>
    <xf numFmtId="0" fontId="126" fillId="0" borderId="0" xfId="551" applyFont="1" applyBorder="1" applyAlignment="1">
      <alignment horizontal="center"/>
    </xf>
    <xf numFmtId="175" fontId="13" fillId="0" borderId="0" xfId="546" applyNumberFormat="1" applyFont="1" applyBorder="1" applyAlignment="1">
      <alignment horizontal="center"/>
    </xf>
    <xf numFmtId="175" fontId="126" fillId="0" borderId="0" xfId="546" applyNumberFormat="1" applyFont="1" applyBorder="1" applyAlignment="1">
      <alignment horizontal="center"/>
    </xf>
    <xf numFmtId="175" fontId="13" fillId="0" borderId="0" xfId="546" quotePrefix="1" applyNumberFormat="1" applyFont="1" applyBorder="1" applyAlignment="1"/>
    <xf numFmtId="175" fontId="11" fillId="0" borderId="0" xfId="546" applyNumberFormat="1" applyFont="1" applyBorder="1"/>
    <xf numFmtId="175" fontId="129" fillId="0" borderId="0" xfId="546" applyNumberFormat="1" applyFont="1" applyBorder="1"/>
    <xf numFmtId="175" fontId="13" fillId="0" borderId="0" xfId="551" quotePrefix="1" applyNumberFormat="1" applyFont="1" applyBorder="1" applyAlignment="1">
      <alignment horizontal="center"/>
    </xf>
    <xf numFmtId="175" fontId="131" fillId="0" borderId="0" xfId="11" applyNumberFormat="1" applyFont="1"/>
    <xf numFmtId="175" fontId="17" fillId="0" borderId="0" xfId="11" applyNumberFormat="1" applyFont="1"/>
    <xf numFmtId="175" fontId="136" fillId="0" borderId="0" xfId="11" applyNumberFormat="1" applyFont="1"/>
    <xf numFmtId="175" fontId="12" fillId="0" borderId="0" xfId="551" applyNumberFormat="1" applyFont="1"/>
    <xf numFmtId="175" fontId="131" fillId="0" borderId="0" xfId="551" applyNumberFormat="1" applyFont="1"/>
    <xf numFmtId="0" fontId="11" fillId="0" borderId="0" xfId="551" applyFont="1" applyBorder="1" applyAlignment="1">
      <alignment horizontal="left"/>
    </xf>
    <xf numFmtId="0" fontId="18" fillId="0" borderId="0" xfId="0" applyFont="1" applyBorder="1" applyAlignment="1">
      <alignment horizontal="left" vertical="top"/>
    </xf>
    <xf numFmtId="0" fontId="11" fillId="0" borderId="0" xfId="0" applyFont="1" applyFill="1" applyAlignment="1">
      <alignment vertical="top"/>
    </xf>
    <xf numFmtId="0" fontId="14" fillId="0" borderId="0" xfId="0" applyFont="1" applyFill="1" applyAlignment="1">
      <alignment horizontal="right" vertical="top"/>
    </xf>
    <xf numFmtId="0" fontId="11" fillId="0" borderId="0" xfId="0" applyFont="1" applyFill="1" applyAlignment="1">
      <alignment horizontal="right" vertical="top"/>
    </xf>
    <xf numFmtId="0" fontId="15" fillId="0" borderId="0" xfId="0" applyFont="1" applyFill="1" applyAlignment="1">
      <alignment horizontal="right" vertical="top"/>
    </xf>
    <xf numFmtId="0" fontId="15" fillId="0" borderId="0" xfId="0" applyFont="1" applyFill="1" applyBorder="1" applyAlignment="1">
      <alignment horizontal="right" vertical="top"/>
    </xf>
    <xf numFmtId="0" fontId="13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top" wrapText="1"/>
    </xf>
    <xf numFmtId="169" fontId="13" fillId="0" borderId="0" xfId="11" applyFont="1" applyFill="1" applyBorder="1" applyAlignment="1">
      <alignment horizontal="left" vertical="top"/>
    </xf>
    <xf numFmtId="175" fontId="13" fillId="0" borderId="0" xfId="11" applyNumberFormat="1" applyFont="1" applyFill="1" applyBorder="1" applyAlignment="1">
      <alignment horizontal="left" vertical="top"/>
    </xf>
    <xf numFmtId="0" fontId="16" fillId="0" borderId="0" xfId="0" applyFont="1" applyFill="1" applyBorder="1" applyAlignment="1">
      <alignment vertical="top" wrapText="1"/>
    </xf>
    <xf numFmtId="49" fontId="16" fillId="0" borderId="0" xfId="0" applyNumberFormat="1" applyFont="1" applyFill="1" applyBorder="1" applyAlignment="1">
      <alignment horizontal="center" vertical="top" wrapText="1"/>
    </xf>
    <xf numFmtId="49" fontId="16" fillId="0" borderId="0" xfId="0" applyNumberFormat="1" applyFont="1" applyFill="1" applyBorder="1" applyAlignment="1">
      <alignment horizontal="center" vertical="top"/>
    </xf>
    <xf numFmtId="175" fontId="16" fillId="0" borderId="0" xfId="11" applyNumberFormat="1" applyFont="1" applyFill="1" applyBorder="1" applyAlignment="1">
      <alignment horizontal="right" vertical="top"/>
    </xf>
    <xf numFmtId="175" fontId="16" fillId="0" borderId="0" xfId="0" applyNumberFormat="1" applyFont="1" applyFill="1" applyAlignment="1">
      <alignment horizontal="right" vertical="top" wrapText="1"/>
    </xf>
    <xf numFmtId="0" fontId="13" fillId="0" borderId="0" xfId="0" applyFont="1" applyFill="1" applyBorder="1" applyAlignment="1">
      <alignment vertical="top" wrapText="1"/>
    </xf>
    <xf numFmtId="169" fontId="16" fillId="0" borderId="0" xfId="11" applyFont="1" applyFill="1" applyBorder="1" applyAlignment="1">
      <alignment horizontal="right" vertical="top"/>
    </xf>
    <xf numFmtId="0" fontId="18" fillId="0" borderId="0" xfId="0" applyFont="1" applyFill="1" applyAlignment="1">
      <alignment vertical="top"/>
    </xf>
    <xf numFmtId="169" fontId="19" fillId="0" borderId="0" xfId="11" applyFont="1" applyFill="1" applyBorder="1" applyAlignment="1">
      <alignment horizontal="right" vertical="top"/>
    </xf>
    <xf numFmtId="175" fontId="18" fillId="0" borderId="0" xfId="0" applyNumberFormat="1" applyFont="1" applyFill="1" applyAlignment="1">
      <alignment horizontal="right" vertical="top" wrapText="1"/>
    </xf>
    <xf numFmtId="0" fontId="13" fillId="0" borderId="0" xfId="0" applyFont="1" applyFill="1" applyBorder="1" applyAlignment="1">
      <alignment horizontal="left" vertical="top" wrapText="1"/>
    </xf>
    <xf numFmtId="175" fontId="13" fillId="0" borderId="0" xfId="11" applyNumberFormat="1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left" vertical="top" wrapText="1"/>
    </xf>
    <xf numFmtId="49" fontId="18" fillId="0" borderId="0" xfId="0" applyNumberFormat="1" applyFont="1" applyFill="1" applyBorder="1" applyAlignment="1">
      <alignment horizontal="center" vertical="top" wrapText="1"/>
    </xf>
    <xf numFmtId="0" fontId="16" fillId="0" borderId="0" xfId="0" applyNumberFormat="1" applyFont="1" applyFill="1" applyAlignment="1">
      <alignment horizontal="center" vertical="top"/>
    </xf>
    <xf numFmtId="49" fontId="13" fillId="0" borderId="0" xfId="0" applyNumberFormat="1" applyFont="1" applyFill="1" applyAlignment="1">
      <alignment horizontal="center" vertical="top"/>
    </xf>
    <xf numFmtId="175" fontId="13" fillId="0" borderId="0" xfId="0" applyNumberFormat="1" applyFont="1" applyFill="1" applyAlignment="1">
      <alignment vertical="top"/>
    </xf>
    <xf numFmtId="49" fontId="16" fillId="0" borderId="0" xfId="0" applyNumberFormat="1" applyFont="1" applyFill="1" applyAlignment="1">
      <alignment horizontal="center" vertical="top"/>
    </xf>
    <xf numFmtId="169" fontId="13" fillId="0" borderId="0" xfId="11" applyFont="1" applyFill="1" applyAlignment="1">
      <alignment vertical="top"/>
    </xf>
    <xf numFmtId="175" fontId="13" fillId="0" borderId="0" xfId="11" applyNumberFormat="1" applyFont="1" applyFill="1" applyAlignment="1">
      <alignment horizontal="right" vertical="top" wrapText="1"/>
    </xf>
    <xf numFmtId="0" fontId="125" fillId="0" borderId="0" xfId="0" applyFont="1" applyFill="1" applyAlignment="1">
      <alignment vertical="top"/>
    </xf>
    <xf numFmtId="49" fontId="125" fillId="0" borderId="0" xfId="0" applyNumberFormat="1" applyFont="1" applyFill="1" applyAlignment="1">
      <alignment horizontal="center" vertical="top"/>
    </xf>
    <xf numFmtId="169" fontId="126" fillId="0" borderId="0" xfId="11" applyFont="1" applyFill="1" applyAlignment="1">
      <alignment vertical="top"/>
    </xf>
    <xf numFmtId="175" fontId="126" fillId="0" borderId="0" xfId="11" applyNumberFormat="1" applyFont="1" applyFill="1" applyBorder="1" applyAlignment="1">
      <alignment vertical="top"/>
    </xf>
    <xf numFmtId="175" fontId="127" fillId="0" borderId="0" xfId="11" applyNumberFormat="1" applyFont="1" applyFill="1" applyBorder="1" applyAlignment="1">
      <alignment horizontal="right" vertical="top"/>
    </xf>
    <xf numFmtId="0" fontId="126" fillId="0" borderId="0" xfId="0" quotePrefix="1" applyFont="1" applyFill="1" applyAlignment="1">
      <alignment vertical="top"/>
    </xf>
    <xf numFmtId="49" fontId="126" fillId="0" borderId="0" xfId="0" applyNumberFormat="1" applyFont="1" applyFill="1" applyAlignment="1">
      <alignment horizontal="center" vertical="top"/>
    </xf>
    <xf numFmtId="175" fontId="125" fillId="0" borderId="0" xfId="11" applyNumberFormat="1" applyFont="1" applyFill="1" applyBorder="1" applyAlignment="1">
      <alignment horizontal="right" vertical="top"/>
    </xf>
    <xf numFmtId="0" fontId="19" fillId="0" borderId="0" xfId="0" applyFont="1" applyFill="1" applyAlignment="1">
      <alignment vertical="top"/>
    </xf>
    <xf numFmtId="169" fontId="18" fillId="0" borderId="0" xfId="0" applyNumberFormat="1" applyFont="1" applyFill="1" applyAlignment="1">
      <alignment vertical="top"/>
    </xf>
    <xf numFmtId="0" fontId="28" fillId="0" borderId="0" xfId="0" applyFont="1" applyFill="1" applyAlignment="1">
      <alignment vertical="top"/>
    </xf>
    <xf numFmtId="0" fontId="28" fillId="0" borderId="0" xfId="0" applyFont="1" applyFill="1" applyAlignment="1">
      <alignment horizontal="centerContinuous" vertical="top"/>
    </xf>
    <xf numFmtId="169" fontId="13" fillId="0" borderId="0" xfId="0" applyNumberFormat="1" applyFont="1" applyFill="1" applyAlignment="1">
      <alignment vertical="top"/>
    </xf>
    <xf numFmtId="0" fontId="18" fillId="0" borderId="9" xfId="0" applyFont="1" applyFill="1" applyBorder="1" applyAlignment="1">
      <alignment horizontal="left" vertical="top"/>
    </xf>
    <xf numFmtId="175" fontId="12" fillId="0" borderId="9" xfId="0" applyNumberFormat="1" applyFont="1" applyFill="1" applyBorder="1" applyAlignment="1">
      <alignment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vertical="top"/>
    </xf>
    <xf numFmtId="0" fontId="137" fillId="0" borderId="0" xfId="0" applyFont="1" applyFill="1" applyBorder="1" applyAlignment="1">
      <alignment vertical="top"/>
    </xf>
    <xf numFmtId="0" fontId="137" fillId="0" borderId="0" xfId="0" applyFont="1" applyAlignment="1">
      <alignment vertical="top"/>
    </xf>
    <xf numFmtId="175" fontId="138" fillId="0" borderId="0" xfId="0" applyNumberFormat="1" applyFont="1" applyBorder="1" applyAlignment="1">
      <alignment vertical="top"/>
    </xf>
    <xf numFmtId="0" fontId="26" fillId="0" borderId="0" xfId="0" applyFont="1" applyFill="1" applyBorder="1" applyAlignment="1">
      <alignment vertical="top"/>
    </xf>
    <xf numFmtId="0" fontId="26" fillId="0" borderId="0" xfId="0" applyFont="1" applyAlignment="1">
      <alignment vertical="top"/>
    </xf>
    <xf numFmtId="175" fontId="23" fillId="0" borderId="0" xfId="0" applyNumberFormat="1" applyFont="1" applyBorder="1" applyAlignment="1">
      <alignment vertical="top"/>
    </xf>
    <xf numFmtId="175" fontId="22" fillId="0" borderId="0" xfId="0" applyNumberFormat="1" applyFont="1" applyBorder="1" applyAlignment="1">
      <alignment horizontal="right" vertical="top"/>
    </xf>
    <xf numFmtId="0" fontId="139" fillId="0" borderId="0" xfId="0" applyFont="1" applyFill="1" applyBorder="1" applyAlignment="1">
      <alignment vertical="top"/>
    </xf>
    <xf numFmtId="175" fontId="26" fillId="0" borderId="0" xfId="11" applyNumberFormat="1" applyFont="1" applyAlignment="1">
      <alignment vertical="top"/>
    </xf>
    <xf numFmtId="0" fontId="26" fillId="0" borderId="0" xfId="0" quotePrefix="1" applyFont="1" applyBorder="1" applyAlignment="1">
      <alignment vertical="top"/>
    </xf>
    <xf numFmtId="175" fontId="26" fillId="0" borderId="0" xfId="0" applyNumberFormat="1" applyFont="1" applyBorder="1" applyAlignment="1">
      <alignment horizontal="right" vertical="top" wrapText="1"/>
    </xf>
    <xf numFmtId="0" fontId="26" fillId="0" borderId="0" xfId="0" applyFont="1" applyAlignment="1">
      <alignment horizontal="right" vertical="top" wrapText="1"/>
    </xf>
    <xf numFmtId="175" fontId="26" fillId="0" borderId="0" xfId="11" applyNumberFormat="1" applyFont="1" applyAlignment="1">
      <alignment horizontal="right" vertical="top" wrapText="1"/>
    </xf>
    <xf numFmtId="175" fontId="23" fillId="0" borderId="0" xfId="0" applyNumberFormat="1" applyFont="1" applyBorder="1" applyAlignment="1">
      <alignment horizontal="right" vertical="top" wrapText="1"/>
    </xf>
    <xf numFmtId="0" fontId="23" fillId="0" borderId="0" xfId="0" quotePrefix="1" applyFont="1" applyBorder="1" applyAlignment="1">
      <alignment vertical="top"/>
    </xf>
    <xf numFmtId="175" fontId="23" fillId="0" borderId="0" xfId="0" applyNumberFormat="1" applyFont="1" applyAlignment="1">
      <alignment horizontal="right" vertical="top" wrapText="1"/>
    </xf>
    <xf numFmtId="167" fontId="23" fillId="0" borderId="0" xfId="11" applyNumberFormat="1" applyFont="1" applyFill="1" applyBorder="1" applyAlignment="1">
      <alignment vertical="top"/>
    </xf>
    <xf numFmtId="167" fontId="26" fillId="0" borderId="0" xfId="0" applyNumberFormat="1" applyFont="1" applyFill="1" applyBorder="1" applyAlignment="1">
      <alignment vertical="top"/>
    </xf>
    <xf numFmtId="0" fontId="23" fillId="0" borderId="0" xfId="0" quotePrefix="1" applyFont="1" applyFill="1" applyBorder="1" applyAlignment="1">
      <alignment horizontal="center" vertical="top"/>
    </xf>
    <xf numFmtId="167" fontId="138" fillId="0" borderId="0" xfId="11" applyNumberFormat="1" applyFont="1" applyFill="1" applyBorder="1" applyAlignment="1">
      <alignment horizontal="right" vertical="top"/>
    </xf>
    <xf numFmtId="167" fontId="138" fillId="0" borderId="0" xfId="0" applyNumberFormat="1" applyFont="1" applyFill="1" applyBorder="1" applyAlignment="1">
      <alignment horizontal="right" vertical="top"/>
    </xf>
    <xf numFmtId="167" fontId="137" fillId="0" borderId="0" xfId="11" applyNumberFormat="1" applyFont="1" applyFill="1" applyBorder="1" applyAlignment="1">
      <alignment horizontal="right" vertical="top"/>
    </xf>
    <xf numFmtId="167" fontId="23" fillId="0" borderId="0" xfId="11" applyNumberFormat="1" applyFont="1" applyFill="1" applyBorder="1" applyAlignment="1">
      <alignment horizontal="right" vertical="top"/>
    </xf>
    <xf numFmtId="167" fontId="23" fillId="0" borderId="0" xfId="0" applyNumberFormat="1" applyFont="1" applyFill="1" applyBorder="1" applyAlignment="1">
      <alignment horizontal="right" vertical="top"/>
    </xf>
    <xf numFmtId="167" fontId="26" fillId="0" borderId="0" xfId="11" applyNumberFormat="1" applyFont="1" applyFill="1" applyBorder="1" applyAlignment="1">
      <alignment horizontal="right" vertical="top"/>
    </xf>
    <xf numFmtId="0" fontId="23" fillId="0" borderId="1" xfId="0" applyFont="1" applyFill="1" applyBorder="1" applyAlignment="1">
      <alignment vertical="top"/>
    </xf>
    <xf numFmtId="175" fontId="23" fillId="0" borderId="1" xfId="0" quotePrefix="1" applyNumberFormat="1" applyFont="1" applyFill="1" applyBorder="1" applyAlignment="1">
      <alignment horizontal="center" vertical="top"/>
    </xf>
    <xf numFmtId="167" fontId="23" fillId="0" borderId="1" xfId="11" applyNumberFormat="1" applyFont="1" applyFill="1" applyBorder="1" applyAlignment="1">
      <alignment horizontal="center" vertical="top"/>
    </xf>
    <xf numFmtId="167" fontId="23" fillId="0" borderId="0" xfId="0" applyNumberFormat="1" applyFont="1" applyFill="1" applyBorder="1" applyAlignment="1">
      <alignment horizontal="center" vertical="top"/>
    </xf>
    <xf numFmtId="167" fontId="23" fillId="0" borderId="1" xfId="11" quotePrefix="1" applyNumberFormat="1" applyFont="1" applyFill="1" applyBorder="1" applyAlignment="1">
      <alignment horizontal="right" vertical="top"/>
    </xf>
    <xf numFmtId="0" fontId="27" fillId="0" borderId="0" xfId="0" applyFont="1" applyFill="1" applyBorder="1" applyAlignment="1">
      <alignment vertical="top" wrapText="1"/>
    </xf>
    <xf numFmtId="167" fontId="23" fillId="0" borderId="0" xfId="11" quotePrefix="1" applyNumberFormat="1" applyFont="1" applyFill="1" applyBorder="1" applyAlignment="1">
      <alignment horizontal="right" vertical="top"/>
    </xf>
    <xf numFmtId="0" fontId="26" fillId="0" borderId="0" xfId="0" quotePrefix="1" applyFont="1" applyFill="1" applyBorder="1" applyAlignment="1">
      <alignment horizontal="center" vertical="top"/>
    </xf>
    <xf numFmtId="175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167" fontId="26" fillId="0" borderId="0" xfId="0" applyNumberFormat="1" applyFont="1" applyFill="1" applyBorder="1" applyAlignment="1">
      <alignment horizontal="right" vertical="top" wrapText="1"/>
    </xf>
    <xf numFmtId="167" fontId="23" fillId="0" borderId="0" xfId="11" applyNumberFormat="1" applyFont="1" applyFill="1" applyBorder="1" applyAlignment="1">
      <alignment horizontal="right" vertical="top" wrapText="1"/>
    </xf>
    <xf numFmtId="175" fontId="26" fillId="0" borderId="0" xfId="11" applyNumberFormat="1" applyFont="1" applyFill="1" applyBorder="1" applyAlignment="1">
      <alignment horizontal="right" vertical="top" wrapText="1"/>
    </xf>
    <xf numFmtId="167" fontId="26" fillId="0" borderId="0" xfId="11" applyNumberFormat="1" applyFont="1" applyFill="1" applyBorder="1" applyAlignment="1">
      <alignment horizontal="right" vertical="top" wrapText="1"/>
    </xf>
    <xf numFmtId="167" fontId="23" fillId="0" borderId="8" xfId="11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vertical="top"/>
    </xf>
    <xf numFmtId="175" fontId="23" fillId="0" borderId="0" xfId="11" applyNumberFormat="1" applyFont="1" applyFill="1" applyBorder="1" applyAlignment="1">
      <alignment horizontal="right" vertical="top" wrapText="1"/>
    </xf>
    <xf numFmtId="175" fontId="26" fillId="0" borderId="0" xfId="0" applyNumberFormat="1" applyFont="1" applyFill="1" applyAlignment="1">
      <alignment horizontal="right" vertical="top" wrapText="1"/>
    </xf>
    <xf numFmtId="167" fontId="23" fillId="0" borderId="0" xfId="0" applyNumberFormat="1" applyFont="1" applyFill="1" applyBorder="1" applyAlignment="1">
      <alignment vertical="top"/>
    </xf>
    <xf numFmtId="167" fontId="26" fillId="0" borderId="0" xfId="11" applyNumberFormat="1" applyFont="1" applyFill="1" applyBorder="1" applyAlignment="1">
      <alignment vertical="top"/>
    </xf>
    <xf numFmtId="0" fontId="26" fillId="0" borderId="0" xfId="0" applyFont="1" applyFill="1" applyBorder="1" applyAlignment="1">
      <alignment horizontal="center" vertical="top"/>
    </xf>
    <xf numFmtId="14" fontId="23" fillId="0" borderId="0" xfId="11" quotePrefix="1" applyNumberFormat="1" applyFont="1" applyFill="1" applyBorder="1" applyAlignment="1">
      <alignment horizontal="right" vertical="top" wrapText="1"/>
    </xf>
    <xf numFmtId="167" fontId="23" fillId="0" borderId="0" xfId="0" applyNumberFormat="1" applyFont="1" applyFill="1" applyBorder="1" applyAlignment="1">
      <alignment horizontal="right" vertical="top" wrapText="1"/>
    </xf>
    <xf numFmtId="167" fontId="23" fillId="0" borderId="0" xfId="11" quotePrefix="1" applyNumberFormat="1" applyFont="1" applyFill="1" applyBorder="1" applyAlignment="1">
      <alignment horizontal="right" vertical="top" wrapText="1"/>
    </xf>
    <xf numFmtId="167" fontId="23" fillId="0" borderId="1" xfId="11" applyNumberFormat="1" applyFont="1" applyFill="1" applyBorder="1" applyAlignment="1">
      <alignment horizontal="right" vertical="top" wrapText="1"/>
    </xf>
    <xf numFmtId="175" fontId="23" fillId="0" borderId="8" xfId="11" applyNumberFormat="1" applyFont="1" applyFill="1" applyBorder="1" applyAlignment="1">
      <alignment horizontal="right" vertical="center" wrapText="1"/>
    </xf>
    <xf numFmtId="0" fontId="16" fillId="0" borderId="9" xfId="551" applyFont="1" applyBorder="1" applyAlignment="1"/>
    <xf numFmtId="0" fontId="17" fillId="0" borderId="4" xfId="545" applyFont="1" applyBorder="1" applyAlignment="1">
      <alignment horizontal="center" vertical="center" wrapText="1"/>
    </xf>
    <xf numFmtId="0" fontId="17" fillId="0" borderId="11" xfId="545" applyFont="1" applyBorder="1" applyAlignment="1">
      <alignment horizontal="center" vertical="center"/>
    </xf>
    <xf numFmtId="0" fontId="17" fillId="0" borderId="4" xfId="545" applyFont="1" applyBorder="1" applyAlignment="1">
      <alignment horizontal="center" vertical="center"/>
    </xf>
    <xf numFmtId="0" fontId="17" fillId="0" borderId="10" xfId="545" applyFont="1" applyBorder="1" applyAlignment="1">
      <alignment horizontal="center"/>
    </xf>
    <xf numFmtId="0" fontId="58" fillId="0" borderId="0" xfId="545" applyFont="1" applyAlignment="1">
      <alignment horizontal="center"/>
    </xf>
    <xf numFmtId="0" fontId="17" fillId="0" borderId="22" xfId="545" applyFont="1" applyBorder="1" applyAlignment="1">
      <alignment horizontal="center" vertical="center" wrapText="1"/>
    </xf>
    <xf numFmtId="0" fontId="17" fillId="0" borderId="15" xfId="545" applyFont="1" applyBorder="1" applyAlignment="1">
      <alignment horizontal="center" vertical="center" wrapText="1"/>
    </xf>
    <xf numFmtId="0" fontId="17" fillId="0" borderId="22" xfId="545" applyFont="1" applyBorder="1" applyAlignment="1">
      <alignment horizontal="center" vertical="center"/>
    </xf>
    <xf numFmtId="0" fontId="17" fillId="0" borderId="15" xfId="545" applyFont="1" applyBorder="1" applyAlignment="1">
      <alignment horizontal="center" vertical="center"/>
    </xf>
    <xf numFmtId="168" fontId="16" fillId="0" borderId="10" xfId="81" applyFont="1" applyBorder="1" applyAlignment="1">
      <alignment horizontal="center"/>
    </xf>
    <xf numFmtId="0" fontId="16" fillId="0" borderId="10" xfId="80" applyFont="1" applyBorder="1" applyAlignment="1">
      <alignment horizontal="center" vertical="top"/>
    </xf>
    <xf numFmtId="0" fontId="16" fillId="0" borderId="4" xfId="80" applyFont="1" applyBorder="1" applyAlignment="1">
      <alignment horizontal="center" vertical="center" wrapText="1"/>
    </xf>
    <xf numFmtId="0" fontId="16" fillId="0" borderId="11" xfId="80" applyFont="1" applyBorder="1" applyAlignment="1">
      <alignment horizontal="center" vertical="center" wrapText="1"/>
    </xf>
    <xf numFmtId="0" fontId="58" fillId="0" borderId="0" xfId="80" applyFont="1" applyAlignment="1">
      <alignment horizontal="center"/>
    </xf>
    <xf numFmtId="0" fontId="16" fillId="0" borderId="4" xfId="80" applyFont="1" applyBorder="1" applyAlignment="1">
      <alignment horizontal="center" vertical="center"/>
    </xf>
    <xf numFmtId="0" fontId="16" fillId="0" borderId="11" xfId="80" applyFont="1" applyBorder="1" applyAlignment="1">
      <alignment horizontal="center" vertical="center"/>
    </xf>
    <xf numFmtId="175" fontId="11" fillId="0" borderId="0" xfId="0" applyNumberFormat="1" applyFont="1" applyAlignment="1">
      <alignment horizontal="right" vertical="top"/>
    </xf>
    <xf numFmtId="175" fontId="17" fillId="0" borderId="0" xfId="0" applyNumberFormat="1" applyFont="1" applyAlignment="1">
      <alignment horizontal="center" vertical="top"/>
    </xf>
    <xf numFmtId="0" fontId="15" fillId="0" borderId="0" xfId="0" applyFont="1" applyBorder="1" applyAlignment="1">
      <alignment horizontal="right" vertical="top"/>
    </xf>
    <xf numFmtId="0" fontId="16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176" fontId="16" fillId="0" borderId="0" xfId="0" quotePrefix="1" applyNumberFormat="1" applyFont="1" applyBorder="1" applyAlignment="1">
      <alignment horizontal="right" vertical="top"/>
    </xf>
    <xf numFmtId="176" fontId="16" fillId="0" borderId="1" xfId="0" quotePrefix="1" applyNumberFormat="1" applyFont="1" applyBorder="1" applyAlignment="1">
      <alignment horizontal="right" vertical="top"/>
    </xf>
    <xf numFmtId="175" fontId="16" fillId="0" borderId="0" xfId="0" quotePrefix="1" applyNumberFormat="1" applyFont="1" applyBorder="1" applyAlignment="1">
      <alignment horizontal="right" vertical="top"/>
    </xf>
    <xf numFmtId="175" fontId="16" fillId="0" borderId="1" xfId="0" quotePrefix="1" applyNumberFormat="1" applyFont="1" applyBorder="1" applyAlignment="1">
      <alignment horizontal="right" vertical="top"/>
    </xf>
    <xf numFmtId="175" fontId="16" fillId="0" borderId="0" xfId="0" quotePrefix="1" applyNumberFormat="1" applyFont="1" applyAlignment="1">
      <alignment horizontal="center" vertical="top"/>
    </xf>
    <xf numFmtId="0" fontId="23" fillId="0" borderId="0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3" fillId="0" borderId="0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175" fontId="16" fillId="0" borderId="0" xfId="0" applyNumberFormat="1" applyFont="1" applyAlignment="1">
      <alignment horizontal="center" vertical="top"/>
    </xf>
    <xf numFmtId="0" fontId="23" fillId="0" borderId="0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175" fontId="16" fillId="0" borderId="0" xfId="0" applyNumberFormat="1" applyFont="1" applyAlignment="1">
      <alignment horizontal="center" vertical="top" wrapText="1"/>
    </xf>
    <xf numFmtId="14" fontId="16" fillId="0" borderId="0" xfId="0" quotePrefix="1" applyNumberFormat="1" applyFont="1" applyBorder="1" applyAlignment="1">
      <alignment horizontal="right" vertical="top"/>
    </xf>
    <xf numFmtId="14" fontId="16" fillId="0" borderId="1" xfId="0" quotePrefix="1" applyNumberFormat="1" applyFont="1" applyBorder="1" applyAlignment="1">
      <alignment horizontal="right" vertical="top"/>
    </xf>
    <xf numFmtId="0" fontId="23" fillId="0" borderId="0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right" vertical="top"/>
    </xf>
    <xf numFmtId="0" fontId="17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23" fillId="0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 vertical="top"/>
    </xf>
    <xf numFmtId="175" fontId="18" fillId="0" borderId="0" xfId="11" applyNumberFormat="1" applyFont="1" applyAlignment="1">
      <alignment horizontal="center" vertical="top" wrapText="1"/>
    </xf>
    <xf numFmtId="0" fontId="18" fillId="0" borderId="0" xfId="0" applyFont="1" applyFill="1" applyAlignment="1">
      <alignment horizontal="center" vertical="top"/>
    </xf>
    <xf numFmtId="175" fontId="16" fillId="0" borderId="0" xfId="11" applyNumberFormat="1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4" fillId="0" borderId="0" xfId="0" quotePrefix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top" wrapText="1"/>
    </xf>
    <xf numFmtId="0" fontId="1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Alignment="1">
      <alignment vertical="top"/>
    </xf>
    <xf numFmtId="167" fontId="15" fillId="0" borderId="1" xfId="0" applyNumberFormat="1" applyFont="1" applyFill="1" applyBorder="1" applyAlignment="1">
      <alignment horizontal="right" vertical="top"/>
    </xf>
    <xf numFmtId="0" fontId="13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3" fillId="0" borderId="0" xfId="0" applyFont="1" applyFill="1" applyBorder="1" applyAlignment="1">
      <alignment horizontal="justify" vertical="top" wrapText="1"/>
    </xf>
    <xf numFmtId="0" fontId="13" fillId="0" borderId="0" xfId="0" applyFont="1" applyAlignment="1">
      <alignment horizontal="left" vertical="center" wrapText="1"/>
    </xf>
    <xf numFmtId="175" fontId="23" fillId="0" borderId="0" xfId="11" applyNumberFormat="1" applyFont="1" applyBorder="1" applyAlignment="1">
      <alignment horizontal="center" vertical="top" wrapText="1"/>
    </xf>
    <xf numFmtId="175" fontId="23" fillId="0" borderId="1" xfId="11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justify" vertical="top" wrapText="1"/>
    </xf>
    <xf numFmtId="0" fontId="140" fillId="0" borderId="0" xfId="0" applyFont="1" applyAlignment="1">
      <alignment horizontal="justify" vertical="top" wrapText="1"/>
    </xf>
    <xf numFmtId="0" fontId="13" fillId="0" borderId="0" xfId="0" applyFont="1" applyFill="1" applyBorder="1" applyAlignment="1">
      <alignment horizontal="center" vertical="top"/>
    </xf>
    <xf numFmtId="14" fontId="16" fillId="0" borderId="0" xfId="11" quotePrefix="1" applyNumberFormat="1" applyFont="1" applyFill="1" applyBorder="1" applyAlignment="1">
      <alignment horizontal="center" vertical="top" wrapText="1"/>
    </xf>
    <xf numFmtId="167" fontId="16" fillId="0" borderId="0" xfId="11" applyNumberFormat="1" applyFont="1" applyFill="1" applyBorder="1" applyAlignment="1">
      <alignment horizontal="center" vertical="top"/>
    </xf>
    <xf numFmtId="167" fontId="16" fillId="0" borderId="0" xfId="0" applyNumberFormat="1" applyFont="1" applyFill="1" applyBorder="1" applyAlignment="1">
      <alignment horizontal="center" vertical="top"/>
    </xf>
    <xf numFmtId="0" fontId="18" fillId="0" borderId="0" xfId="40" applyFont="1" applyFill="1" applyAlignment="1">
      <alignment horizontal="right" vertical="top"/>
    </xf>
    <xf numFmtId="0" fontId="16" fillId="0" borderId="0" xfId="40" applyFont="1" applyFill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1" fillId="0" borderId="9" xfId="551" applyFont="1" applyBorder="1" applyAlignment="1">
      <alignment horizontal="left"/>
    </xf>
    <xf numFmtId="0" fontId="17" fillId="0" borderId="0" xfId="551" applyFont="1" applyBorder="1" applyAlignment="1">
      <alignment horizontal="left"/>
    </xf>
    <xf numFmtId="0" fontId="11" fillId="0" borderId="0" xfId="551" applyFont="1" applyBorder="1" applyAlignment="1">
      <alignment horizontal="left"/>
    </xf>
    <xf numFmtId="0" fontId="16" fillId="0" borderId="9" xfId="551" applyFont="1" applyBorder="1" applyAlignment="1">
      <alignment horizontal="right"/>
    </xf>
    <xf numFmtId="0" fontId="16" fillId="0" borderId="0" xfId="551" applyFont="1" applyBorder="1" applyAlignment="1">
      <alignment horizontal="left"/>
    </xf>
    <xf numFmtId="0" fontId="18" fillId="0" borderId="0" xfId="551" applyFont="1" applyBorder="1" applyAlignment="1">
      <alignment horizontal="center"/>
    </xf>
    <xf numFmtId="175" fontId="16" fillId="0" borderId="0" xfId="546" applyNumberFormat="1" applyFont="1" applyBorder="1" applyAlignment="1">
      <alignment horizontal="center"/>
    </xf>
    <xf numFmtId="175" fontId="16" fillId="0" borderId="0" xfId="546" quotePrefix="1" applyNumberFormat="1" applyFont="1" applyBorder="1" applyAlignment="1">
      <alignment horizontal="center"/>
    </xf>
    <xf numFmtId="14" fontId="16" fillId="0" borderId="0" xfId="551" applyNumberFormat="1" applyFont="1" applyBorder="1" applyAlignment="1">
      <alignment horizontal="center"/>
    </xf>
    <xf numFmtId="0" fontId="16" fillId="0" borderId="0" xfId="551" applyFont="1" applyBorder="1" applyAlignment="1">
      <alignment horizontal="center"/>
    </xf>
    <xf numFmtId="0" fontId="16" fillId="0" borderId="9" xfId="39" applyFont="1" applyBorder="1" applyAlignment="1">
      <alignment horizontal="right"/>
    </xf>
    <xf numFmtId="0" fontId="17" fillId="0" borderId="0" xfId="39" applyFont="1" applyBorder="1" applyAlignment="1">
      <alignment horizontal="center"/>
    </xf>
    <xf numFmtId="0" fontId="16" fillId="0" borderId="0" xfId="39" applyFont="1" applyBorder="1" applyAlignment="1">
      <alignment horizontal="center"/>
    </xf>
    <xf numFmtId="0" fontId="18" fillId="0" borderId="0" xfId="39" applyFont="1" applyBorder="1" applyAlignment="1">
      <alignment horizontal="center"/>
    </xf>
    <xf numFmtId="0" fontId="122" fillId="0" borderId="0" xfId="0" applyFont="1" applyAlignment="1">
      <alignment horizontal="left" vertical="center" wrapText="1"/>
    </xf>
    <xf numFmtId="0" fontId="120" fillId="0" borderId="0" xfId="39" applyFont="1" applyAlignment="1">
      <alignment horizontal="left" vertical="top" wrapText="1"/>
    </xf>
    <xf numFmtId="0" fontId="123" fillId="0" borderId="0" xfId="0" quotePrefix="1" applyFont="1" applyAlignment="1">
      <alignment horizontal="justify" vertical="top" wrapText="1"/>
    </xf>
    <xf numFmtId="0" fontId="24" fillId="0" borderId="0" xfId="0" applyFont="1" applyAlignment="1">
      <alignment horizontal="justify" vertical="top" wrapText="1"/>
    </xf>
    <xf numFmtId="0" fontId="124" fillId="0" borderId="0" xfId="0" applyFont="1" applyAlignment="1">
      <alignment horizontal="justify" vertical="top" wrapText="1"/>
    </xf>
    <xf numFmtId="0" fontId="121" fillId="0" borderId="0" xfId="551" applyFont="1" applyFill="1" applyBorder="1"/>
  </cellXfs>
  <cellStyles count="599">
    <cellStyle name="_x0001_" xfId="82"/>
    <cellStyle name="??" xfId="1"/>
    <cellStyle name="?? [0.00]_ Att. 1- Cover" xfId="83"/>
    <cellStyle name="?? [0]" xfId="84"/>
    <cellStyle name="???? [0.00]_      " xfId="85"/>
    <cellStyle name="????_      " xfId="86"/>
    <cellStyle name="???[0]_00Q3902REV.1" xfId="87"/>
    <cellStyle name="???_???" xfId="88"/>
    <cellStyle name="??[0]_BRE" xfId="89"/>
    <cellStyle name="??_      " xfId="90"/>
    <cellStyle name="_Bang TH chung" xfId="91"/>
    <cellStyle name="_Book1" xfId="92"/>
    <cellStyle name="_Book1_1" xfId="93"/>
    <cellStyle name="_Book1_2" xfId="94"/>
    <cellStyle name="_Book1_BC-QT-WB-dthao" xfId="95"/>
    <cellStyle name="_Book1_Book1" xfId="96"/>
    <cellStyle name="_Book1_Dien nuoc 01-04-08 ca VT" xfId="97"/>
    <cellStyle name="_Book1_VB phap luat-08-03" xfId="98"/>
    <cellStyle name="_Dien nuoc 01-04-08 ca VT" xfId="99"/>
    <cellStyle name="_Gia du thau phan than- cac nha thau" xfId="100"/>
    <cellStyle name="_KL- KCthan" xfId="101"/>
    <cellStyle name="_KT (2)" xfId="102"/>
    <cellStyle name="_KT (2)_1" xfId="103"/>
    <cellStyle name="_KT (2)_1_Lora-tungchau" xfId="104"/>
    <cellStyle name="_KT (2)_1_Qt-HT3PQ1(CauKho)" xfId="105"/>
    <cellStyle name="_KT (2)_2" xfId="106"/>
    <cellStyle name="_KT (2)_2_TG-TH" xfId="107"/>
    <cellStyle name="_KT (2)_2_TG-TH 2" xfId="556"/>
    <cellStyle name="_KT (2)_2_TG-TH_bang gia ap dung 2005" xfId="108"/>
    <cellStyle name="_KT (2)_2_TG-TH_BAO CAO KLCT PT2000" xfId="109"/>
    <cellStyle name="_KT (2)_2_TG-TH_BAO CAO PT2000" xfId="110"/>
    <cellStyle name="_KT (2)_2_TG-TH_BAO CAO PT2000_Book1" xfId="111"/>
    <cellStyle name="_KT (2)_2_TG-TH_Bao cao XDCB 2001 - T11 KH dieu chinh 20-11-THAI" xfId="112"/>
    <cellStyle name="_KT (2)_2_TG-TH_bg-TTO-051104" xfId="113"/>
    <cellStyle name="_KT (2)_2_TG-TH_Book1" xfId="114"/>
    <cellStyle name="_KT (2)_2_TG-TH_Book1_1" xfId="115"/>
    <cellStyle name="_KT (2)_2_TG-TH_Book1_2" xfId="116"/>
    <cellStyle name="_KT (2)_2_TG-TH_Book1_3" xfId="117"/>
    <cellStyle name="_KT (2)_2_TG-TH_Book1_3 2" xfId="557"/>
    <cellStyle name="_KT (2)_2_TG-TH_Book1_3_Book1" xfId="118"/>
    <cellStyle name="_KT (2)_2_TG-TH_Book1_bang gia ap dung 2005" xfId="119"/>
    <cellStyle name="_KT (2)_2_TG-TH_Book1_bg-TTO-051104" xfId="120"/>
    <cellStyle name="_KT (2)_2_TG-TH_Book1_Book1" xfId="121"/>
    <cellStyle name="_KT (2)_2_TG-TH_DTCDT MR.2N110.HOCMON.TDTOAN.CCUNG" xfId="122"/>
    <cellStyle name="_KT (2)_2_TG-TH_Lora-tungchau" xfId="123"/>
    <cellStyle name="_KT (2)_2_TG-TH_PGIA-phieu tham tra Kho bac" xfId="124"/>
    <cellStyle name="_KT (2)_2_TG-TH_PT02-02" xfId="125"/>
    <cellStyle name="_KT (2)_2_TG-TH_PT02-02_Book1" xfId="126"/>
    <cellStyle name="_KT (2)_2_TG-TH_PT02-03" xfId="127"/>
    <cellStyle name="_KT (2)_2_TG-TH_PT02-03_Book1" xfId="128"/>
    <cellStyle name="_KT (2)_2_TG-TH_Qt-HT3PQ1(CauKho)" xfId="129"/>
    <cellStyle name="_KT (2)_3" xfId="130"/>
    <cellStyle name="_KT (2)_3_TG-TH" xfId="131"/>
    <cellStyle name="_KT (2)_3_TG-TH_Book1" xfId="132"/>
    <cellStyle name="_KT (2)_3_TG-TH_Book1_BC-QT-WB-dthao" xfId="133"/>
    <cellStyle name="_KT (2)_3_TG-TH_Lora-tungchau" xfId="134"/>
    <cellStyle name="_KT (2)_3_TG-TH_PERSONAL" xfId="135"/>
    <cellStyle name="_KT (2)_3_TG-TH_PERSONAL_bang gia ap dung 2005" xfId="136"/>
    <cellStyle name="_KT (2)_3_TG-TH_PERSONAL_bg-TTO-051104" xfId="137"/>
    <cellStyle name="_KT (2)_3_TG-TH_PERSONAL_Book1" xfId="138"/>
    <cellStyle name="_KT (2)_3_TG-TH_PERSONAL_Book1_bang gia ap dung 2005" xfId="139"/>
    <cellStyle name="_KT (2)_3_TG-TH_PERSONAL_Book1_bg-TTO-051104" xfId="140"/>
    <cellStyle name="_KT (2)_3_TG-TH_PERSONAL_HTQ.8 GD1" xfId="141"/>
    <cellStyle name="_KT (2)_3_TG-TH_PERSONAL_Tong hop KHCB 2001" xfId="142"/>
    <cellStyle name="_KT (2)_3_TG-TH_Qt-HT3PQ1(CauKho)" xfId="143"/>
    <cellStyle name="_KT (2)_4" xfId="144"/>
    <cellStyle name="_KT (2)_4 2" xfId="558"/>
    <cellStyle name="_KT (2)_4_bang gia ap dung 2005" xfId="145"/>
    <cellStyle name="_KT (2)_4_BAO CAO KLCT PT2000" xfId="146"/>
    <cellStyle name="_KT (2)_4_BAO CAO PT2000" xfId="147"/>
    <cellStyle name="_KT (2)_4_BAO CAO PT2000_Book1" xfId="148"/>
    <cellStyle name="_KT (2)_4_Bao cao XDCB 2001 - T11 KH dieu chinh 20-11-THAI" xfId="149"/>
    <cellStyle name="_KT (2)_4_bg-TTO-051104" xfId="150"/>
    <cellStyle name="_KT (2)_4_Book1" xfId="151"/>
    <cellStyle name="_KT (2)_4_Book1_1" xfId="152"/>
    <cellStyle name="_KT (2)_4_Book1_2" xfId="153"/>
    <cellStyle name="_KT (2)_4_Book1_3" xfId="154"/>
    <cellStyle name="_KT (2)_4_Book1_3 2" xfId="559"/>
    <cellStyle name="_KT (2)_4_Book1_3_Book1" xfId="155"/>
    <cellStyle name="_KT (2)_4_Book1_bang gia ap dung 2005" xfId="156"/>
    <cellStyle name="_KT (2)_4_Book1_bg-TTO-051104" xfId="157"/>
    <cellStyle name="_KT (2)_4_Book1_Book1" xfId="158"/>
    <cellStyle name="_KT (2)_4_DTCDT MR.2N110.HOCMON.TDTOAN.CCUNG" xfId="159"/>
    <cellStyle name="_KT (2)_4_Lora-tungchau" xfId="160"/>
    <cellStyle name="_KT (2)_4_PGIA-phieu tham tra Kho bac" xfId="161"/>
    <cellStyle name="_KT (2)_4_PT02-02" xfId="162"/>
    <cellStyle name="_KT (2)_4_PT02-02_Book1" xfId="163"/>
    <cellStyle name="_KT (2)_4_PT02-03" xfId="164"/>
    <cellStyle name="_KT (2)_4_PT02-03_Book1" xfId="165"/>
    <cellStyle name="_KT (2)_4_Qt-HT3PQ1(CauKho)" xfId="166"/>
    <cellStyle name="_KT (2)_4_TG-TH" xfId="167"/>
    <cellStyle name="_KT (2)_5" xfId="168"/>
    <cellStyle name="_KT (2)_5 2" xfId="560"/>
    <cellStyle name="_KT (2)_5_bang gia ap dung 2005" xfId="169"/>
    <cellStyle name="_KT (2)_5_BAO CAO KLCT PT2000" xfId="170"/>
    <cellStyle name="_KT (2)_5_BAO CAO PT2000" xfId="171"/>
    <cellStyle name="_KT (2)_5_BAO CAO PT2000_Book1" xfId="172"/>
    <cellStyle name="_KT (2)_5_Bao cao XDCB 2001 - T11 KH dieu chinh 20-11-THAI" xfId="173"/>
    <cellStyle name="_KT (2)_5_bg-TTO-051104" xfId="174"/>
    <cellStyle name="_KT (2)_5_Book1" xfId="175"/>
    <cellStyle name="_KT (2)_5_Book1_1" xfId="176"/>
    <cellStyle name="_KT (2)_5_Book1_2" xfId="177"/>
    <cellStyle name="_KT (2)_5_Book1_3" xfId="178"/>
    <cellStyle name="_KT (2)_5_Book1_3 2" xfId="561"/>
    <cellStyle name="_KT (2)_5_Book1_3_Book1" xfId="179"/>
    <cellStyle name="_KT (2)_5_Book1_bang gia ap dung 2005" xfId="180"/>
    <cellStyle name="_KT (2)_5_Book1_BC-QT-WB-dthao" xfId="181"/>
    <cellStyle name="_KT (2)_5_Book1_bg-TTO-051104" xfId="182"/>
    <cellStyle name="_KT (2)_5_Book1_Book1" xfId="183"/>
    <cellStyle name="_KT (2)_5_DTCDT MR.2N110.HOCMON.TDTOAN.CCUNG" xfId="184"/>
    <cellStyle name="_KT (2)_5_Lora-tungchau" xfId="185"/>
    <cellStyle name="_KT (2)_5_PGIA-phieu tham tra Kho bac" xfId="186"/>
    <cellStyle name="_KT (2)_5_PT02-02" xfId="187"/>
    <cellStyle name="_KT (2)_5_PT02-02_Book1" xfId="188"/>
    <cellStyle name="_KT (2)_5_PT02-03" xfId="189"/>
    <cellStyle name="_KT (2)_5_PT02-03_Book1" xfId="190"/>
    <cellStyle name="_KT (2)_5_Qt-HT3PQ1(CauKho)" xfId="191"/>
    <cellStyle name="_KT (2)_Book1" xfId="192"/>
    <cellStyle name="_KT (2)_Book1_BC-QT-WB-dthao" xfId="193"/>
    <cellStyle name="_KT (2)_Lora-tungchau" xfId="194"/>
    <cellStyle name="_KT (2)_PERSONAL" xfId="195"/>
    <cellStyle name="_KT (2)_PERSONAL_bang gia ap dung 2005" xfId="196"/>
    <cellStyle name="_KT (2)_PERSONAL_bg-TTO-051104" xfId="197"/>
    <cellStyle name="_KT (2)_PERSONAL_Book1" xfId="198"/>
    <cellStyle name="_KT (2)_PERSONAL_Book1_bang gia ap dung 2005" xfId="199"/>
    <cellStyle name="_KT (2)_PERSONAL_Book1_bg-TTO-051104" xfId="200"/>
    <cellStyle name="_KT (2)_PERSONAL_HTQ.8 GD1" xfId="201"/>
    <cellStyle name="_KT (2)_PERSONAL_Tong hop KHCB 2001" xfId="202"/>
    <cellStyle name="_KT (2)_Qt-HT3PQ1(CauKho)" xfId="203"/>
    <cellStyle name="_KT (2)_TG-TH" xfId="204"/>
    <cellStyle name="_KT_TG" xfId="205"/>
    <cellStyle name="_KT_TG_1" xfId="206"/>
    <cellStyle name="_KT_TG_1 2" xfId="562"/>
    <cellStyle name="_KT_TG_1_bang gia ap dung 2005" xfId="207"/>
    <cellStyle name="_KT_TG_1_BAO CAO KLCT PT2000" xfId="208"/>
    <cellStyle name="_KT_TG_1_BAO CAO PT2000" xfId="209"/>
    <cellStyle name="_KT_TG_1_BAO CAO PT2000_Book1" xfId="210"/>
    <cellStyle name="_KT_TG_1_Bao cao XDCB 2001 - T11 KH dieu chinh 20-11-THAI" xfId="211"/>
    <cellStyle name="_KT_TG_1_bg-TTO-051104" xfId="212"/>
    <cellStyle name="_KT_TG_1_Book1" xfId="213"/>
    <cellStyle name="_KT_TG_1_Book1_1" xfId="214"/>
    <cellStyle name="_KT_TG_1_Book1_2" xfId="215"/>
    <cellStyle name="_KT_TG_1_Book1_3" xfId="216"/>
    <cellStyle name="_KT_TG_1_Book1_3 2" xfId="563"/>
    <cellStyle name="_KT_TG_1_Book1_3_Book1" xfId="217"/>
    <cellStyle name="_KT_TG_1_Book1_bang gia ap dung 2005" xfId="218"/>
    <cellStyle name="_KT_TG_1_Book1_BC-QT-WB-dthao" xfId="219"/>
    <cellStyle name="_KT_TG_1_Book1_bg-TTO-051104" xfId="220"/>
    <cellStyle name="_KT_TG_1_Book1_Book1" xfId="221"/>
    <cellStyle name="_KT_TG_1_DTCDT MR.2N110.HOCMON.TDTOAN.CCUNG" xfId="222"/>
    <cellStyle name="_KT_TG_1_Lora-tungchau" xfId="223"/>
    <cellStyle name="_KT_TG_1_PGIA-phieu tham tra Kho bac" xfId="224"/>
    <cellStyle name="_KT_TG_1_PT02-02" xfId="225"/>
    <cellStyle name="_KT_TG_1_PT02-02_Book1" xfId="226"/>
    <cellStyle name="_KT_TG_1_PT02-03" xfId="227"/>
    <cellStyle name="_KT_TG_1_PT02-03_Book1" xfId="228"/>
    <cellStyle name="_KT_TG_1_Qt-HT3PQ1(CauKho)" xfId="229"/>
    <cellStyle name="_KT_TG_2" xfId="230"/>
    <cellStyle name="_KT_TG_2 2" xfId="564"/>
    <cellStyle name="_KT_TG_2_bang gia ap dung 2005" xfId="231"/>
    <cellStyle name="_KT_TG_2_BAO CAO KLCT PT2000" xfId="232"/>
    <cellStyle name="_KT_TG_2_BAO CAO PT2000" xfId="233"/>
    <cellStyle name="_KT_TG_2_BAO CAO PT2000_Book1" xfId="234"/>
    <cellStyle name="_KT_TG_2_Bao cao XDCB 2001 - T11 KH dieu chinh 20-11-THAI" xfId="235"/>
    <cellStyle name="_KT_TG_2_bg-TTO-051104" xfId="236"/>
    <cellStyle name="_KT_TG_2_Book1" xfId="237"/>
    <cellStyle name="_KT_TG_2_Book1_1" xfId="238"/>
    <cellStyle name="_KT_TG_2_Book1_2" xfId="239"/>
    <cellStyle name="_KT_TG_2_Book1_3" xfId="240"/>
    <cellStyle name="_KT_TG_2_Book1_3 2" xfId="565"/>
    <cellStyle name="_KT_TG_2_Book1_3_Book1" xfId="241"/>
    <cellStyle name="_KT_TG_2_Book1_bang gia ap dung 2005" xfId="242"/>
    <cellStyle name="_KT_TG_2_Book1_bg-TTO-051104" xfId="243"/>
    <cellStyle name="_KT_TG_2_Book1_Book1" xfId="244"/>
    <cellStyle name="_KT_TG_2_DTCDT MR.2N110.HOCMON.TDTOAN.CCUNG" xfId="245"/>
    <cellStyle name="_KT_TG_2_Lora-tungchau" xfId="246"/>
    <cellStyle name="_KT_TG_2_PGIA-phieu tham tra Kho bac" xfId="247"/>
    <cellStyle name="_KT_TG_2_PT02-02" xfId="248"/>
    <cellStyle name="_KT_TG_2_PT02-02_Book1" xfId="249"/>
    <cellStyle name="_KT_TG_2_PT02-03" xfId="250"/>
    <cellStyle name="_KT_TG_2_PT02-03_Book1" xfId="251"/>
    <cellStyle name="_KT_TG_2_Qt-HT3PQ1(CauKho)" xfId="252"/>
    <cellStyle name="_KT_TG_3" xfId="253"/>
    <cellStyle name="_KT_TG_4" xfId="254"/>
    <cellStyle name="_KT_TG_4_Lora-tungchau" xfId="255"/>
    <cellStyle name="_KT_TG_4_Qt-HT3PQ1(CauKho)" xfId="256"/>
    <cellStyle name="_Lora-tungchau" xfId="257"/>
    <cellStyle name="_PERSONAL" xfId="258"/>
    <cellStyle name="_PERSONAL_bang gia ap dung 2005" xfId="259"/>
    <cellStyle name="_PERSONAL_bg-TTO-051104" xfId="260"/>
    <cellStyle name="_PERSONAL_Book1" xfId="261"/>
    <cellStyle name="_PERSONAL_Book1_bang gia ap dung 2005" xfId="262"/>
    <cellStyle name="_PERSONAL_Book1_bg-TTO-051104" xfId="263"/>
    <cellStyle name="_PERSONAL_HTQ.8 GD1" xfId="264"/>
    <cellStyle name="_PERSONAL_Tong hop KHCB 2001" xfId="265"/>
    <cellStyle name="_Qt-HT3PQ1(CauKho)" xfId="266"/>
    <cellStyle name="_TG-TH" xfId="267"/>
    <cellStyle name="_TG-TH_1" xfId="268"/>
    <cellStyle name="_TG-TH_1 2" xfId="572"/>
    <cellStyle name="_TG-TH_1_bang gia ap dung 2005" xfId="269"/>
    <cellStyle name="_TG-TH_1_BAO CAO KLCT PT2000" xfId="270"/>
    <cellStyle name="_TG-TH_1_BAO CAO PT2000" xfId="271"/>
    <cellStyle name="_TG-TH_1_BAO CAO PT2000_Book1" xfId="272"/>
    <cellStyle name="_TG-TH_1_Bao cao XDCB 2001 - T11 KH dieu chinh 20-11-THAI" xfId="273"/>
    <cellStyle name="_TG-TH_1_bg-TTO-051104" xfId="274"/>
    <cellStyle name="_TG-TH_1_Book1" xfId="275"/>
    <cellStyle name="_TG-TH_1_Book1_1" xfId="276"/>
    <cellStyle name="_TG-TH_1_Book1_2" xfId="277"/>
    <cellStyle name="_TG-TH_1_Book1_3" xfId="278"/>
    <cellStyle name="_TG-TH_1_Book1_3 2" xfId="573"/>
    <cellStyle name="_TG-TH_1_Book1_3_Book1" xfId="279"/>
    <cellStyle name="_TG-TH_1_Book1_bang gia ap dung 2005" xfId="280"/>
    <cellStyle name="_TG-TH_1_Book1_BC-QT-WB-dthao" xfId="281"/>
    <cellStyle name="_TG-TH_1_Book1_bg-TTO-051104" xfId="282"/>
    <cellStyle name="_TG-TH_1_Book1_Book1" xfId="283"/>
    <cellStyle name="_TG-TH_1_DTCDT MR.2N110.HOCMON.TDTOAN.CCUNG" xfId="284"/>
    <cellStyle name="_TG-TH_1_Lora-tungchau" xfId="285"/>
    <cellStyle name="_TG-TH_1_PGIA-phieu tham tra Kho bac" xfId="286"/>
    <cellStyle name="_TG-TH_1_PT02-02" xfId="287"/>
    <cellStyle name="_TG-TH_1_PT02-02_Book1" xfId="288"/>
    <cellStyle name="_TG-TH_1_PT02-03" xfId="289"/>
    <cellStyle name="_TG-TH_1_PT02-03_Book1" xfId="290"/>
    <cellStyle name="_TG-TH_1_Qt-HT3PQ1(CauKho)" xfId="291"/>
    <cellStyle name="_TG-TH_2" xfId="292"/>
    <cellStyle name="_TG-TH_2 2" xfId="574"/>
    <cellStyle name="_TG-TH_2_bang gia ap dung 2005" xfId="293"/>
    <cellStyle name="_TG-TH_2_BAO CAO KLCT PT2000" xfId="294"/>
    <cellStyle name="_TG-TH_2_BAO CAO PT2000" xfId="295"/>
    <cellStyle name="_TG-TH_2_BAO CAO PT2000_Book1" xfId="296"/>
    <cellStyle name="_TG-TH_2_Bao cao XDCB 2001 - T11 KH dieu chinh 20-11-THAI" xfId="297"/>
    <cellStyle name="_TG-TH_2_bg-TTO-051104" xfId="298"/>
    <cellStyle name="_TG-TH_2_Book1" xfId="299"/>
    <cellStyle name="_TG-TH_2_Book1_1" xfId="300"/>
    <cellStyle name="_TG-TH_2_Book1_2" xfId="301"/>
    <cellStyle name="_TG-TH_2_Book1_3" xfId="302"/>
    <cellStyle name="_TG-TH_2_Book1_3 2" xfId="575"/>
    <cellStyle name="_TG-TH_2_Book1_3_Book1" xfId="303"/>
    <cellStyle name="_TG-TH_2_Book1_bang gia ap dung 2005" xfId="304"/>
    <cellStyle name="_TG-TH_2_Book1_bg-TTO-051104" xfId="305"/>
    <cellStyle name="_TG-TH_2_Book1_Book1" xfId="306"/>
    <cellStyle name="_TG-TH_2_DTCDT MR.2N110.HOCMON.TDTOAN.CCUNG" xfId="307"/>
    <cellStyle name="_TG-TH_2_Lora-tungchau" xfId="308"/>
    <cellStyle name="_TG-TH_2_PGIA-phieu tham tra Kho bac" xfId="309"/>
    <cellStyle name="_TG-TH_2_PT02-02" xfId="310"/>
    <cellStyle name="_TG-TH_2_PT02-02_Book1" xfId="311"/>
    <cellStyle name="_TG-TH_2_PT02-03" xfId="312"/>
    <cellStyle name="_TG-TH_2_PT02-03_Book1" xfId="313"/>
    <cellStyle name="_TG-TH_2_Qt-HT3PQ1(CauKho)" xfId="314"/>
    <cellStyle name="_TG-TH_3" xfId="315"/>
    <cellStyle name="_TG-TH_3_Lora-tungchau" xfId="316"/>
    <cellStyle name="_TG-TH_3_Qt-HT3PQ1(CauKho)" xfId="317"/>
    <cellStyle name="_TG-TH_4" xfId="318"/>
    <cellStyle name="_VB phap luat-08-03" xfId="319"/>
    <cellStyle name="W_STDFOR" xfId="320"/>
    <cellStyle name="1" xfId="2"/>
    <cellStyle name="¹éºÐÀ²_±âÅ¸" xfId="321"/>
    <cellStyle name="2" xfId="3"/>
    <cellStyle name="3" xfId="4"/>
    <cellStyle name="4" xfId="5"/>
    <cellStyle name="52" xfId="6"/>
    <cellStyle name="ÅëÈ­ [0]_¿ì¹°Åë" xfId="322"/>
    <cellStyle name="AeE­ [0]_INQUIRY ¿?¾÷AßAø " xfId="323"/>
    <cellStyle name="ÅëÈ­ [0]_L601CPT" xfId="324"/>
    <cellStyle name="ÅëÈ­_¿ì¹°Åë" xfId="325"/>
    <cellStyle name="AeE­_INQUIRY ¿?¾÷AßAø " xfId="326"/>
    <cellStyle name="ÅëÈ­_L601CPT" xfId="327"/>
    <cellStyle name="args.style" xfId="328"/>
    <cellStyle name="ÄÞ¸¶ [0]_¿ì¹°Åë" xfId="329"/>
    <cellStyle name="AÞ¸¶ [0]_INQUIRY ¿?¾÷AßAø " xfId="7"/>
    <cellStyle name="ÄÞ¸¶ [0]_L601CPT" xfId="330"/>
    <cellStyle name="ÄÞ¸¶_¿ì¹°Åë" xfId="331"/>
    <cellStyle name="AÞ¸¶_INQUIRY ¿?¾÷AßAø " xfId="8"/>
    <cellStyle name="ÄÞ¸¶_L601CPT" xfId="332"/>
    <cellStyle name="AutoFormat Options" xfId="333"/>
    <cellStyle name="Body" xfId="334"/>
    <cellStyle name="C?AØ_¿?¾÷CoE² " xfId="9"/>
    <cellStyle name="Ç¥ÁØ_#2(M17)_1" xfId="335"/>
    <cellStyle name="C￥AØ_¿μ¾÷CoE² " xfId="10"/>
    <cellStyle name="Ç¥ÁØ_±¸¹Ì´ëÃ¥" xfId="336"/>
    <cellStyle name="Calc Currency (0)" xfId="337"/>
    <cellStyle name="Calc Currency (2)" xfId="338"/>
    <cellStyle name="Calc Percent (0)" xfId="339"/>
    <cellStyle name="Calc Percent (1)" xfId="340"/>
    <cellStyle name="Calc Percent (2)" xfId="341"/>
    <cellStyle name="Calc Units (0)" xfId="342"/>
    <cellStyle name="Calc Units (1)" xfId="343"/>
    <cellStyle name="Calc Units (2)" xfId="344"/>
    <cellStyle name="category" xfId="345"/>
    <cellStyle name="Cerrency_Sheet2_XANGDAU" xfId="346"/>
    <cellStyle name="Comma" xfId="11" builtinId="3"/>
    <cellStyle name="Comma  - Style1" xfId="347"/>
    <cellStyle name="Comma  - Style2" xfId="348"/>
    <cellStyle name="Comma  - Style3" xfId="349"/>
    <cellStyle name="Comma  - Style4" xfId="350"/>
    <cellStyle name="Comma  - Style5" xfId="351"/>
    <cellStyle name="Comma  - Style6" xfId="352"/>
    <cellStyle name="Comma  - Style7" xfId="353"/>
    <cellStyle name="Comma  - Style8" xfId="354"/>
    <cellStyle name="Comma [0]" xfId="12" builtinId="6"/>
    <cellStyle name="Comma [00]" xfId="355"/>
    <cellStyle name="Comma 2" xfId="13"/>
    <cellStyle name="Comma 2 2" xfId="546"/>
    <cellStyle name="Comma 2 2 2" xfId="594"/>
    <cellStyle name="Comma 2 3" xfId="554"/>
    <cellStyle name="Comma 3" xfId="14"/>
    <cellStyle name="Comma 3 2" xfId="547"/>
    <cellStyle name="comma zerodec" xfId="356"/>
    <cellStyle name="Comma_7 - JGG" xfId="15"/>
    <cellStyle name="Comma0" xfId="16"/>
    <cellStyle name="CommaBracket" xfId="17"/>
    <cellStyle name="Copied" xfId="357"/>
    <cellStyle name="Courier" xfId="18"/>
    <cellStyle name="Currency" xfId="598" builtinId="4"/>
    <cellStyle name="Currency [00]" xfId="358"/>
    <cellStyle name="Currency 2" xfId="81"/>
    <cellStyle name="Currency0" xfId="19"/>
    <cellStyle name="Currency0 2" xfId="548"/>
    <cellStyle name="Currency1" xfId="359"/>
    <cellStyle name="CHUONG" xfId="360"/>
    <cellStyle name="Date" xfId="20"/>
    <cellStyle name="Date Short" xfId="361"/>
    <cellStyle name="Date_Book1" xfId="362"/>
    <cellStyle name="Dấu phảy [0] 2" xfId="553"/>
    <cellStyle name="Dấu phẩy 2" xfId="552"/>
    <cellStyle name="Dezimal [0]_Compiling Utility Macros" xfId="21"/>
    <cellStyle name="Dezimal_Compiling Utility Macros" xfId="22"/>
    <cellStyle name="Dollar (zero dec)" xfId="363"/>
    <cellStyle name="Dziesietny [0]_Invoices2001Slovakia" xfId="364"/>
    <cellStyle name="Dziesiętny [0]_Invoices2001Slovakia" xfId="365"/>
    <cellStyle name="Dziesietny [0]_Invoices2001Slovakia 2" xfId="581"/>
    <cellStyle name="Dziesiętny [0]_Invoices2001Slovakia 2" xfId="582"/>
    <cellStyle name="Dziesietny [0]_Invoices2001Slovakia 3" xfId="569"/>
    <cellStyle name="Dziesiętny [0]_Invoices2001Slovakia 3" xfId="568"/>
    <cellStyle name="Dziesietny [0]_Invoices2001Slovakia 4" xfId="577"/>
    <cellStyle name="Dziesiętny [0]_Invoices2001Slovakia 4" xfId="578"/>
    <cellStyle name="Dziesietny [0]_Invoices2001Slovakia 5" xfId="570"/>
    <cellStyle name="Dziesiętny [0]_Invoices2001Slovakia 5" xfId="593"/>
    <cellStyle name="Dziesietny [0]_Invoices2001Slovakia 6" xfId="576"/>
    <cellStyle name="Dziesiętny [0]_Invoices2001Slovakia 6" xfId="596"/>
    <cellStyle name="Dziesietny [0]_Invoices2001Slovakia 7" xfId="571"/>
    <cellStyle name="Dziesiętny [0]_Invoices2001Slovakia 7" xfId="589"/>
    <cellStyle name="Dziesietny_Invoices2001Slovakia" xfId="366"/>
    <cellStyle name="Dziesiętny_Invoices2001Slovakia" xfId="367"/>
    <cellStyle name="Dziesietny_Invoices2001Slovakia 2" xfId="583"/>
    <cellStyle name="Dziesiętny_Invoices2001Slovakia 2" xfId="584"/>
    <cellStyle name="Dziesietny_Invoices2001Slovakia 3" xfId="567"/>
    <cellStyle name="Dziesiętny_Invoices2001Slovakia 3" xfId="566"/>
    <cellStyle name="Dziesietny_Invoices2001Slovakia 4" xfId="579"/>
    <cellStyle name="Dziesiętny_Invoices2001Slovakia 4" xfId="580"/>
    <cellStyle name="Dziesietny_Invoices2001Slovakia 5" xfId="597"/>
    <cellStyle name="Dziesiętny_Invoices2001Slovakia 5" xfId="592"/>
    <cellStyle name="Dziesietny_Invoices2001Slovakia 6" xfId="555"/>
    <cellStyle name="Dziesiętny_Invoices2001Slovakia 6" xfId="595"/>
    <cellStyle name="Dziesietny_Invoices2001Slovakia 7" xfId="591"/>
    <cellStyle name="Dziesiętny_Invoices2001Slovakia 7" xfId="588"/>
    <cellStyle name="e" xfId="23"/>
    <cellStyle name="e 2" xfId="549"/>
    <cellStyle name="Emphasis 1" xfId="368"/>
    <cellStyle name="Emphasis 2" xfId="369"/>
    <cellStyle name="Emphasis 3" xfId="370"/>
    <cellStyle name="Enter Currency (0)" xfId="371"/>
    <cellStyle name="Enter Currency (2)" xfId="372"/>
    <cellStyle name="Enter Units (0)" xfId="373"/>
    <cellStyle name="Enter Units (1)" xfId="374"/>
    <cellStyle name="Enter Units (2)" xfId="375"/>
    <cellStyle name="Entered" xfId="376"/>
    <cellStyle name="f" xfId="24"/>
    <cellStyle name="f 2" xfId="550"/>
    <cellStyle name="Fixed" xfId="25"/>
    <cellStyle name="Grey" xfId="377"/>
    <cellStyle name="ha" xfId="26"/>
    <cellStyle name="Head 1" xfId="378"/>
    <cellStyle name="HEADER" xfId="379"/>
    <cellStyle name="Header1" xfId="27"/>
    <cellStyle name="Header2" xfId="28"/>
    <cellStyle name="Heading 1" xfId="29" builtinId="16" customBuiltin="1"/>
    <cellStyle name="Heading 2" xfId="30" builtinId="17" customBuiltin="1"/>
    <cellStyle name="Heading1" xfId="31"/>
    <cellStyle name="Heading2" xfId="32"/>
    <cellStyle name="HEADINGS" xfId="380"/>
    <cellStyle name="HEADINGSTOP" xfId="381"/>
    <cellStyle name="Hoa-Scholl" xfId="382"/>
    <cellStyle name="i·0" xfId="383"/>
    <cellStyle name="Input [yellow]" xfId="384"/>
    <cellStyle name="Integer" xfId="33"/>
    <cellStyle name="ke" xfId="385"/>
    <cellStyle name="KENGANG" xfId="386"/>
    <cellStyle name="KHUNG" xfId="387"/>
    <cellStyle name="Ledger 17 x 11 in" xfId="388"/>
    <cellStyle name="Lines" xfId="34"/>
    <cellStyle name="Link Currency (0)" xfId="389"/>
    <cellStyle name="Link Currency (2)" xfId="390"/>
    <cellStyle name="Link Units (0)" xfId="391"/>
    <cellStyle name="Link Units (1)" xfId="392"/>
    <cellStyle name="Link Units (2)" xfId="393"/>
    <cellStyle name="Millares [0]_Well Timing" xfId="394"/>
    <cellStyle name="Millares_Well Timing" xfId="395"/>
    <cellStyle name="Milliers [0]_AR1194" xfId="396"/>
    <cellStyle name="Milliers_AR1194" xfId="397"/>
    <cellStyle name="Model" xfId="398"/>
    <cellStyle name="moi" xfId="35"/>
    <cellStyle name="Moneda [0]_Well Timing" xfId="399"/>
    <cellStyle name="Moneda_Well Timing" xfId="400"/>
    <cellStyle name="Monétaire [0]_AR1194" xfId="401"/>
    <cellStyle name="Monétaire_AR1194" xfId="402"/>
    <cellStyle name="n" xfId="36"/>
    <cellStyle name="N_Book1" xfId="403"/>
    <cellStyle name="n_Dien nuoc 01-04-08 ca VT" xfId="404"/>
    <cellStyle name="n_VB phap luat-08-03" xfId="405"/>
    <cellStyle name="New Times Roman" xfId="406"/>
    <cellStyle name="No borders" xfId="37"/>
    <cellStyle name="no dec" xfId="407"/>
    <cellStyle name="ÑONVÒ" xfId="408"/>
    <cellStyle name="Normal" xfId="0" builtinId="0"/>
    <cellStyle name="Normal - Style1" xfId="38"/>
    <cellStyle name="Normal 2" xfId="39"/>
    <cellStyle name="Normal 2 2" xfId="551"/>
    <cellStyle name="Normal 3" xfId="80"/>
    <cellStyle name="Normal 4" xfId="545"/>
    <cellStyle name="Normal_SHEET" xfId="40"/>
    <cellStyle name="Normal1" xfId="409"/>
    <cellStyle name="Normalny_Cennik obowiazuje od 06-08-2001 r (1)" xfId="410"/>
    <cellStyle name="Œ…‹æØ‚è [0.00]_laroux" xfId="41"/>
    <cellStyle name="Œ…‹æØ‚è_laroux" xfId="42"/>
    <cellStyle name="oft Excel]_x000d__x000a_Comment=open=/f ‚ðw’è‚·‚é‚ÆAƒ†[ƒU[’è‹`ŠÖ”‚ðŠÖ”“\‚è•t‚¯‚Ìˆê——‚É“o˜^‚·‚é‚±‚Æ‚ª‚Å‚«‚Ü‚·B_x000d__x000a_Maximized" xfId="411"/>
    <cellStyle name="omma [0]_Mktg Prog" xfId="412"/>
    <cellStyle name="ormal_Sheet1_1" xfId="413"/>
    <cellStyle name="per.style" xfId="414"/>
    <cellStyle name="Percent [0]" xfId="415"/>
    <cellStyle name="Percent [00]" xfId="416"/>
    <cellStyle name="Percent [2]" xfId="417"/>
    <cellStyle name="PERCENTAGE" xfId="418"/>
    <cellStyle name="PrePop Currency (0)" xfId="419"/>
    <cellStyle name="PrePop Currency (2)" xfId="420"/>
    <cellStyle name="PrePop Units (0)" xfId="421"/>
    <cellStyle name="PrePop Units (1)" xfId="422"/>
    <cellStyle name="PrePop Units (2)" xfId="423"/>
    <cellStyle name="pricing" xfId="424"/>
    <cellStyle name="PSChar" xfId="43"/>
    <cellStyle name="PSDate" xfId="44"/>
    <cellStyle name="PSDec" xfId="45"/>
    <cellStyle name="PSHeading" xfId="46"/>
    <cellStyle name="PSInt" xfId="47"/>
    <cellStyle name="PSSpacer" xfId="48"/>
    <cellStyle name="regstoresfromspecstores" xfId="425"/>
    <cellStyle name="RevList" xfId="426"/>
    <cellStyle name="S—_x0008_" xfId="427"/>
    <cellStyle name="SAPBEXaggData" xfId="428"/>
    <cellStyle name="SAPBEXaggDataEmph" xfId="429"/>
    <cellStyle name="SAPBEXaggItem" xfId="430"/>
    <cellStyle name="SAPBEXchaText" xfId="431"/>
    <cellStyle name="SAPBEXexcBad7" xfId="432"/>
    <cellStyle name="SAPBEXexcBad8" xfId="433"/>
    <cellStyle name="SAPBEXexcBad9" xfId="434"/>
    <cellStyle name="SAPBEXexcCritical4" xfId="435"/>
    <cellStyle name="SAPBEXexcCritical5" xfId="436"/>
    <cellStyle name="SAPBEXexcCritical6" xfId="437"/>
    <cellStyle name="SAPBEXexcGood1" xfId="438"/>
    <cellStyle name="SAPBEXexcGood2" xfId="439"/>
    <cellStyle name="SAPBEXexcGood3" xfId="440"/>
    <cellStyle name="SAPBEXfilterDrill" xfId="441"/>
    <cellStyle name="SAPBEXfilterItem" xfId="442"/>
    <cellStyle name="SAPBEXfilterText" xfId="443"/>
    <cellStyle name="SAPBEXformats" xfId="444"/>
    <cellStyle name="SAPBEXheaderItem" xfId="445"/>
    <cellStyle name="SAPBEXheaderText" xfId="446"/>
    <cellStyle name="SAPBEXresData" xfId="447"/>
    <cellStyle name="SAPBEXresDataEmph" xfId="448"/>
    <cellStyle name="SAPBEXresItem" xfId="449"/>
    <cellStyle name="SAPBEXstdData" xfId="450"/>
    <cellStyle name="SAPBEXstdDataEmph" xfId="451"/>
    <cellStyle name="SAPBEXstdItem" xfId="452"/>
    <cellStyle name="SAPBEXtitle" xfId="453"/>
    <cellStyle name="SAPBEXundefined" xfId="454"/>
    <cellStyle name="SHADEDSTORES" xfId="455"/>
    <cellStyle name="Sheet Title" xfId="456"/>
    <cellStyle name="songuyen" xfId="457"/>
    <cellStyle name="specstores" xfId="458"/>
    <cellStyle name="Standard_Anpassen der Amortisation" xfId="49"/>
    <cellStyle name="Style 1" xfId="50"/>
    <cellStyle name="Style 10" xfId="459"/>
    <cellStyle name="Style 11" xfId="460"/>
    <cellStyle name="Style 12" xfId="461"/>
    <cellStyle name="Style 12 2" xfId="585"/>
    <cellStyle name="Style 13" xfId="462"/>
    <cellStyle name="Style 14" xfId="463"/>
    <cellStyle name="Style 15" xfId="464"/>
    <cellStyle name="Style 16" xfId="465"/>
    <cellStyle name="Style 17" xfId="466"/>
    <cellStyle name="Style 18" xfId="467"/>
    <cellStyle name="Style 19" xfId="468"/>
    <cellStyle name="Style 2" xfId="469"/>
    <cellStyle name="Style 2 2" xfId="586"/>
    <cellStyle name="Style 20" xfId="470"/>
    <cellStyle name="Style 21" xfId="471"/>
    <cellStyle name="Style 22" xfId="472"/>
    <cellStyle name="Style 23" xfId="473"/>
    <cellStyle name="Style 24" xfId="474"/>
    <cellStyle name="Style 25" xfId="475"/>
    <cellStyle name="Style 26" xfId="476"/>
    <cellStyle name="Style 26 2" xfId="587"/>
    <cellStyle name="Style 27" xfId="477"/>
    <cellStyle name="Style 28" xfId="478"/>
    <cellStyle name="Style 29" xfId="479"/>
    <cellStyle name="Style 3" xfId="480"/>
    <cellStyle name="Style 30" xfId="481"/>
    <cellStyle name="Style 31" xfId="482"/>
    <cellStyle name="Style 32" xfId="483"/>
    <cellStyle name="Style 33" xfId="484"/>
    <cellStyle name="Style 34" xfId="485"/>
    <cellStyle name="Style 35" xfId="486"/>
    <cellStyle name="Style 36" xfId="487"/>
    <cellStyle name="Style 36 2" xfId="590"/>
    <cellStyle name="Style 37" xfId="488"/>
    <cellStyle name="Style 38" xfId="489"/>
    <cellStyle name="Style 39" xfId="490"/>
    <cellStyle name="Style 4" xfId="491"/>
    <cellStyle name="Style 40" xfId="492"/>
    <cellStyle name="Style 41" xfId="493"/>
    <cellStyle name="Style 42" xfId="494"/>
    <cellStyle name="Style 43" xfId="495"/>
    <cellStyle name="Style 44" xfId="496"/>
    <cellStyle name="Style 45" xfId="497"/>
    <cellStyle name="Style 46" xfId="498"/>
    <cellStyle name="Style 47" xfId="499"/>
    <cellStyle name="Style 48" xfId="500"/>
    <cellStyle name="Style 49" xfId="501"/>
    <cellStyle name="Style 5" xfId="502"/>
    <cellStyle name="Style 50" xfId="503"/>
    <cellStyle name="Style 51" xfId="504"/>
    <cellStyle name="Style 52" xfId="505"/>
    <cellStyle name="Style 53" xfId="506"/>
    <cellStyle name="Style 54" xfId="507"/>
    <cellStyle name="Style 55" xfId="508"/>
    <cellStyle name="Style 56" xfId="509"/>
    <cellStyle name="Style 57" xfId="510"/>
    <cellStyle name="Style 58" xfId="511"/>
    <cellStyle name="Style 59" xfId="512"/>
    <cellStyle name="Style 6" xfId="513"/>
    <cellStyle name="Style 60" xfId="514"/>
    <cellStyle name="Style 61" xfId="515"/>
    <cellStyle name="Style 62" xfId="516"/>
    <cellStyle name="Style 7" xfId="517"/>
    <cellStyle name="Style 8" xfId="518"/>
    <cellStyle name="Style 9" xfId="519"/>
    <cellStyle name="subhead" xfId="520"/>
    <cellStyle name="Subtotal" xfId="521"/>
    <cellStyle name="T" xfId="51"/>
    <cellStyle name="T_Book1" xfId="522"/>
    <cellStyle name="T_Dien nuoc 01-04-08 ca VT" xfId="523"/>
    <cellStyle name="T_Don gia bo trai song to lich (Cau moi - duong 70)" xfId="524"/>
    <cellStyle name="T_VB phap luat-08-03" xfId="525"/>
    <cellStyle name="Text Indent A" xfId="526"/>
    <cellStyle name="Text Indent B" xfId="527"/>
    <cellStyle name="Text Indent C" xfId="528"/>
    <cellStyle name="Total" xfId="53" builtinId="25" customBuiltin="1"/>
    <cellStyle name="Total   Grand" xfId="54"/>
    <cellStyle name="Total   Grand Double" xfId="55"/>
    <cellStyle name="Total   Sub" xfId="56"/>
    <cellStyle name="Two d.p." xfId="57"/>
    <cellStyle name="th" xfId="52"/>
    <cellStyle name="þ_x001d_ð¤_x000c_¯þ_x0014__x000d_¨þU_x0001_À_x0004_ _x0015__x000f__x0001__x0001_" xfId="529"/>
    <cellStyle name="þ_x001d_ðÇ%Uý—&amp;Hý9_x0008_Ÿ_x0009_s_x000a__x0007__x0001__x0001_" xfId="530"/>
    <cellStyle name="þ_x001d_ðK_x000c_Fý_x001b__x000d_9ýU_x0001_Ð_x0008_¦)_x0007__x0001__x0001_" xfId="531"/>
    <cellStyle name="viet" xfId="58"/>
    <cellStyle name="viet2" xfId="59"/>
    <cellStyle name="vntxt1" xfId="532"/>
    <cellStyle name="vntxt2" xfId="533"/>
    <cellStyle name="vnhead1" xfId="534"/>
    <cellStyle name="vnhead3" xfId="535"/>
    <cellStyle name="Währung [0]_Compiling Utility Macros" xfId="60"/>
    <cellStyle name="Währung_Compiling Utility Macros" xfId="61"/>
    <cellStyle name="Walutowy [0]_Invoices2001Slovakia" xfId="536"/>
    <cellStyle name="Walutowy_Invoices2001Slovakia" xfId="537"/>
    <cellStyle name="xuan" xfId="538"/>
    <cellStyle name=" [0.00]_ Att. 1- Cover" xfId="77"/>
    <cellStyle name="_ Att. 1- Cover" xfId="78"/>
    <cellStyle name="?_ Att. 1- Cover" xfId="79"/>
    <cellStyle name="똿뗦먛귟 [0.00]_PRODUCT DETAIL Q1" xfId="62"/>
    <cellStyle name="똿뗦먛귟_PRODUCT DETAIL Q1" xfId="63"/>
    <cellStyle name="믅됞 [0.00]_PRODUCT DETAIL Q1" xfId="64"/>
    <cellStyle name="믅됞_PRODUCT DETAIL Q1" xfId="65"/>
    <cellStyle name="백분율_95" xfId="66"/>
    <cellStyle name="뷭?_BOOKSHIP" xfId="67"/>
    <cellStyle name="콤맀_Sheet1_총괄표 (수출입) (2)" xfId="539"/>
    <cellStyle name="콤마 [0]_ 비목별 월별기술 " xfId="540"/>
    <cellStyle name="콤마_ 비목별 월별기술 " xfId="541"/>
    <cellStyle name="통화 [0]_1202" xfId="71"/>
    <cellStyle name="통화_1202" xfId="72"/>
    <cellStyle name="표섀_변경(최종)" xfId="542"/>
    <cellStyle name="표준_(정보부문)월별인원계획" xfId="73"/>
    <cellStyle name="一般_00Q3902REV.1" xfId="68"/>
    <cellStyle name="千分位[0]_00Q3902REV.1" xfId="69"/>
    <cellStyle name="千分位_00Q3902REV.1" xfId="70"/>
    <cellStyle name="桁区切り_工費" xfId="543"/>
    <cellStyle name="標準_Standard" xfId="544"/>
    <cellStyle name="貨幣 [0]_00Q3902REV.1" xfId="74"/>
    <cellStyle name="貨幣[0]_BRE" xfId="75"/>
    <cellStyle name="貨幣_00Q3902REV.1" xfId="76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007B9"/>
      <color rgb="FF0030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(Trang)\Cong%20viec\Ngoai\C.Huong\2005\HM\THANH\DD%20CA%20MAU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CTC/BCTC%202015/BCTC%20CEO%20DAUTU/BCTC%20Q2-%202015%20ceO%20DAU%20TU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ro giup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index"/>
      <sheetName val="khong dung_thue hoan lai 2012"/>
      <sheetName val="khong dung_thue hoan lai 2011"/>
      <sheetName val="bs"/>
      <sheetName val="aj"/>
      <sheetName val="cdts"/>
      <sheetName val="cf"/>
      <sheetName val="pl"/>
      <sheetName val="nts"/>
      <sheetName val="fa"/>
      <sheetName val="fa.1"/>
      <sheetName val="fa.2"/>
      <sheetName val="Sheet1"/>
      <sheetName val="Sheet2"/>
    </sheetNames>
    <sheetDataSet>
      <sheetData sheetId="0"/>
      <sheetData sheetId="1"/>
      <sheetData sheetId="2"/>
      <sheetData sheetId="3"/>
      <sheetData sheetId="4">
        <row r="2">
          <cell r="A2" t="str">
            <v>Tầng 5 tháp C.E.O, Mễ Trì, Nam Từ Liêm, Hà Nội</v>
          </cell>
          <cell r="I2" t="str">
            <v>Quý 2 năm tài chính 2015</v>
          </cell>
        </row>
        <row r="3">
          <cell r="A3" t="str">
            <v>Tel: (84-4) 37 875 136          Fax: (84-4) 37 875 137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L20"/>
  <sheetViews>
    <sheetView workbookViewId="0">
      <pane xSplit="3" ySplit="6" topLeftCell="D19" activePane="bottomRight" state="frozen"/>
      <selection activeCell="E17" sqref="E17"/>
      <selection pane="topRight" activeCell="E17" sqref="E17"/>
      <selection pane="bottomLeft" activeCell="E17" sqref="E17"/>
      <selection pane="bottomRight" activeCell="E17" sqref="E17"/>
    </sheetView>
  </sheetViews>
  <sheetFormatPr defaultRowHeight="15.75"/>
  <cols>
    <col min="1" max="1" width="5.25" style="333" customWidth="1"/>
    <col min="2" max="2" width="13.625" style="334" customWidth="1"/>
    <col min="3" max="3" width="15" style="334" customWidth="1"/>
    <col min="4" max="5" width="14.25" style="334" customWidth="1"/>
    <col min="6" max="6" width="15.5" style="334" customWidth="1"/>
    <col min="7" max="8" width="14.375" style="334" customWidth="1"/>
    <col min="9" max="11" width="15.5" style="334" customWidth="1"/>
    <col min="12" max="12" width="14.75" style="334" customWidth="1"/>
    <col min="13" max="256" width="9" style="334"/>
    <col min="257" max="257" width="5.25" style="334" customWidth="1"/>
    <col min="258" max="258" width="13.625" style="334" customWidth="1"/>
    <col min="259" max="259" width="15" style="334" customWidth="1"/>
    <col min="260" max="261" width="14.25" style="334" customWidth="1"/>
    <col min="262" max="262" width="15.5" style="334" customWidth="1"/>
    <col min="263" max="264" width="14.375" style="334" customWidth="1"/>
    <col min="265" max="267" width="15.5" style="334" customWidth="1"/>
    <col min="268" max="268" width="14.75" style="334" customWidth="1"/>
    <col min="269" max="512" width="9" style="334"/>
    <col min="513" max="513" width="5.25" style="334" customWidth="1"/>
    <col min="514" max="514" width="13.625" style="334" customWidth="1"/>
    <col min="515" max="515" width="15" style="334" customWidth="1"/>
    <col min="516" max="517" width="14.25" style="334" customWidth="1"/>
    <col min="518" max="518" width="15.5" style="334" customWidth="1"/>
    <col min="519" max="520" width="14.375" style="334" customWidth="1"/>
    <col min="521" max="523" width="15.5" style="334" customWidth="1"/>
    <col min="524" max="524" width="14.75" style="334" customWidth="1"/>
    <col min="525" max="768" width="9" style="334"/>
    <col min="769" max="769" width="5.25" style="334" customWidth="1"/>
    <col min="770" max="770" width="13.625" style="334" customWidth="1"/>
    <col min="771" max="771" width="15" style="334" customWidth="1"/>
    <col min="772" max="773" width="14.25" style="334" customWidth="1"/>
    <col min="774" max="774" width="15.5" style="334" customWidth="1"/>
    <col min="775" max="776" width="14.375" style="334" customWidth="1"/>
    <col min="777" max="779" width="15.5" style="334" customWidth="1"/>
    <col min="780" max="780" width="14.75" style="334" customWidth="1"/>
    <col min="781" max="1024" width="9" style="334"/>
    <col min="1025" max="1025" width="5.25" style="334" customWidth="1"/>
    <col min="1026" max="1026" width="13.625" style="334" customWidth="1"/>
    <col min="1027" max="1027" width="15" style="334" customWidth="1"/>
    <col min="1028" max="1029" width="14.25" style="334" customWidth="1"/>
    <col min="1030" max="1030" width="15.5" style="334" customWidth="1"/>
    <col min="1031" max="1032" width="14.375" style="334" customWidth="1"/>
    <col min="1033" max="1035" width="15.5" style="334" customWidth="1"/>
    <col min="1036" max="1036" width="14.75" style="334" customWidth="1"/>
    <col min="1037" max="1280" width="9" style="334"/>
    <col min="1281" max="1281" width="5.25" style="334" customWidth="1"/>
    <col min="1282" max="1282" width="13.625" style="334" customWidth="1"/>
    <col min="1283" max="1283" width="15" style="334" customWidth="1"/>
    <col min="1284" max="1285" width="14.25" style="334" customWidth="1"/>
    <col min="1286" max="1286" width="15.5" style="334" customWidth="1"/>
    <col min="1287" max="1288" width="14.375" style="334" customWidth="1"/>
    <col min="1289" max="1291" width="15.5" style="334" customWidth="1"/>
    <col min="1292" max="1292" width="14.75" style="334" customWidth="1"/>
    <col min="1293" max="1536" width="9" style="334"/>
    <col min="1537" max="1537" width="5.25" style="334" customWidth="1"/>
    <col min="1538" max="1538" width="13.625" style="334" customWidth="1"/>
    <col min="1539" max="1539" width="15" style="334" customWidth="1"/>
    <col min="1540" max="1541" width="14.25" style="334" customWidth="1"/>
    <col min="1542" max="1542" width="15.5" style="334" customWidth="1"/>
    <col min="1543" max="1544" width="14.375" style="334" customWidth="1"/>
    <col min="1545" max="1547" width="15.5" style="334" customWidth="1"/>
    <col min="1548" max="1548" width="14.75" style="334" customWidth="1"/>
    <col min="1549" max="1792" width="9" style="334"/>
    <col min="1793" max="1793" width="5.25" style="334" customWidth="1"/>
    <col min="1794" max="1794" width="13.625" style="334" customWidth="1"/>
    <col min="1795" max="1795" width="15" style="334" customWidth="1"/>
    <col min="1796" max="1797" width="14.25" style="334" customWidth="1"/>
    <col min="1798" max="1798" width="15.5" style="334" customWidth="1"/>
    <col min="1799" max="1800" width="14.375" style="334" customWidth="1"/>
    <col min="1801" max="1803" width="15.5" style="334" customWidth="1"/>
    <col min="1804" max="1804" width="14.75" style="334" customWidth="1"/>
    <col min="1805" max="2048" width="9" style="334"/>
    <col min="2049" max="2049" width="5.25" style="334" customWidth="1"/>
    <col min="2050" max="2050" width="13.625" style="334" customWidth="1"/>
    <col min="2051" max="2051" width="15" style="334" customWidth="1"/>
    <col min="2052" max="2053" width="14.25" style="334" customWidth="1"/>
    <col min="2054" max="2054" width="15.5" style="334" customWidth="1"/>
    <col min="2055" max="2056" width="14.375" style="334" customWidth="1"/>
    <col min="2057" max="2059" width="15.5" style="334" customWidth="1"/>
    <col min="2060" max="2060" width="14.75" style="334" customWidth="1"/>
    <col min="2061" max="2304" width="9" style="334"/>
    <col min="2305" max="2305" width="5.25" style="334" customWidth="1"/>
    <col min="2306" max="2306" width="13.625" style="334" customWidth="1"/>
    <col min="2307" max="2307" width="15" style="334" customWidth="1"/>
    <col min="2308" max="2309" width="14.25" style="334" customWidth="1"/>
    <col min="2310" max="2310" width="15.5" style="334" customWidth="1"/>
    <col min="2311" max="2312" width="14.375" style="334" customWidth="1"/>
    <col min="2313" max="2315" width="15.5" style="334" customWidth="1"/>
    <col min="2316" max="2316" width="14.75" style="334" customWidth="1"/>
    <col min="2317" max="2560" width="9" style="334"/>
    <col min="2561" max="2561" width="5.25" style="334" customWidth="1"/>
    <col min="2562" max="2562" width="13.625" style="334" customWidth="1"/>
    <col min="2563" max="2563" width="15" style="334" customWidth="1"/>
    <col min="2564" max="2565" width="14.25" style="334" customWidth="1"/>
    <col min="2566" max="2566" width="15.5" style="334" customWidth="1"/>
    <col min="2567" max="2568" width="14.375" style="334" customWidth="1"/>
    <col min="2569" max="2571" width="15.5" style="334" customWidth="1"/>
    <col min="2572" max="2572" width="14.75" style="334" customWidth="1"/>
    <col min="2573" max="2816" width="9" style="334"/>
    <col min="2817" max="2817" width="5.25" style="334" customWidth="1"/>
    <col min="2818" max="2818" width="13.625" style="334" customWidth="1"/>
    <col min="2819" max="2819" width="15" style="334" customWidth="1"/>
    <col min="2820" max="2821" width="14.25" style="334" customWidth="1"/>
    <col min="2822" max="2822" width="15.5" style="334" customWidth="1"/>
    <col min="2823" max="2824" width="14.375" style="334" customWidth="1"/>
    <col min="2825" max="2827" width="15.5" style="334" customWidth="1"/>
    <col min="2828" max="2828" width="14.75" style="334" customWidth="1"/>
    <col min="2829" max="3072" width="9" style="334"/>
    <col min="3073" max="3073" width="5.25" style="334" customWidth="1"/>
    <col min="3074" max="3074" width="13.625" style="334" customWidth="1"/>
    <col min="3075" max="3075" width="15" style="334" customWidth="1"/>
    <col min="3076" max="3077" width="14.25" style="334" customWidth="1"/>
    <col min="3078" max="3078" width="15.5" style="334" customWidth="1"/>
    <col min="3079" max="3080" width="14.375" style="334" customWidth="1"/>
    <col min="3081" max="3083" width="15.5" style="334" customWidth="1"/>
    <col min="3084" max="3084" width="14.75" style="334" customWidth="1"/>
    <col min="3085" max="3328" width="9" style="334"/>
    <col min="3329" max="3329" width="5.25" style="334" customWidth="1"/>
    <col min="3330" max="3330" width="13.625" style="334" customWidth="1"/>
    <col min="3331" max="3331" width="15" style="334" customWidth="1"/>
    <col min="3332" max="3333" width="14.25" style="334" customWidth="1"/>
    <col min="3334" max="3334" width="15.5" style="334" customWidth="1"/>
    <col min="3335" max="3336" width="14.375" style="334" customWidth="1"/>
    <col min="3337" max="3339" width="15.5" style="334" customWidth="1"/>
    <col min="3340" max="3340" width="14.75" style="334" customWidth="1"/>
    <col min="3341" max="3584" width="9" style="334"/>
    <col min="3585" max="3585" width="5.25" style="334" customWidth="1"/>
    <col min="3586" max="3586" width="13.625" style="334" customWidth="1"/>
    <col min="3587" max="3587" width="15" style="334" customWidth="1"/>
    <col min="3588" max="3589" width="14.25" style="334" customWidth="1"/>
    <col min="3590" max="3590" width="15.5" style="334" customWidth="1"/>
    <col min="3591" max="3592" width="14.375" style="334" customWidth="1"/>
    <col min="3593" max="3595" width="15.5" style="334" customWidth="1"/>
    <col min="3596" max="3596" width="14.75" style="334" customWidth="1"/>
    <col min="3597" max="3840" width="9" style="334"/>
    <col min="3841" max="3841" width="5.25" style="334" customWidth="1"/>
    <col min="3842" max="3842" width="13.625" style="334" customWidth="1"/>
    <col min="3843" max="3843" width="15" style="334" customWidth="1"/>
    <col min="3844" max="3845" width="14.25" style="334" customWidth="1"/>
    <col min="3846" max="3846" width="15.5" style="334" customWidth="1"/>
    <col min="3847" max="3848" width="14.375" style="334" customWidth="1"/>
    <col min="3849" max="3851" width="15.5" style="334" customWidth="1"/>
    <col min="3852" max="3852" width="14.75" style="334" customWidth="1"/>
    <col min="3853" max="4096" width="9" style="334"/>
    <col min="4097" max="4097" width="5.25" style="334" customWidth="1"/>
    <col min="4098" max="4098" width="13.625" style="334" customWidth="1"/>
    <col min="4099" max="4099" width="15" style="334" customWidth="1"/>
    <col min="4100" max="4101" width="14.25" style="334" customWidth="1"/>
    <col min="4102" max="4102" width="15.5" style="334" customWidth="1"/>
    <col min="4103" max="4104" width="14.375" style="334" customWidth="1"/>
    <col min="4105" max="4107" width="15.5" style="334" customWidth="1"/>
    <col min="4108" max="4108" width="14.75" style="334" customWidth="1"/>
    <col min="4109" max="4352" width="9" style="334"/>
    <col min="4353" max="4353" width="5.25" style="334" customWidth="1"/>
    <col min="4354" max="4354" width="13.625" style="334" customWidth="1"/>
    <col min="4355" max="4355" width="15" style="334" customWidth="1"/>
    <col min="4356" max="4357" width="14.25" style="334" customWidth="1"/>
    <col min="4358" max="4358" width="15.5" style="334" customWidth="1"/>
    <col min="4359" max="4360" width="14.375" style="334" customWidth="1"/>
    <col min="4361" max="4363" width="15.5" style="334" customWidth="1"/>
    <col min="4364" max="4364" width="14.75" style="334" customWidth="1"/>
    <col min="4365" max="4608" width="9" style="334"/>
    <col min="4609" max="4609" width="5.25" style="334" customWidth="1"/>
    <col min="4610" max="4610" width="13.625" style="334" customWidth="1"/>
    <col min="4611" max="4611" width="15" style="334" customWidth="1"/>
    <col min="4612" max="4613" width="14.25" style="334" customWidth="1"/>
    <col min="4614" max="4614" width="15.5" style="334" customWidth="1"/>
    <col min="4615" max="4616" width="14.375" style="334" customWidth="1"/>
    <col min="4617" max="4619" width="15.5" style="334" customWidth="1"/>
    <col min="4620" max="4620" width="14.75" style="334" customWidth="1"/>
    <col min="4621" max="4864" width="9" style="334"/>
    <col min="4865" max="4865" width="5.25" style="334" customWidth="1"/>
    <col min="4866" max="4866" width="13.625" style="334" customWidth="1"/>
    <col min="4867" max="4867" width="15" style="334" customWidth="1"/>
    <col min="4868" max="4869" width="14.25" style="334" customWidth="1"/>
    <col min="4870" max="4870" width="15.5" style="334" customWidth="1"/>
    <col min="4871" max="4872" width="14.375" style="334" customWidth="1"/>
    <col min="4873" max="4875" width="15.5" style="334" customWidth="1"/>
    <col min="4876" max="4876" width="14.75" style="334" customWidth="1"/>
    <col min="4877" max="5120" width="9" style="334"/>
    <col min="5121" max="5121" width="5.25" style="334" customWidth="1"/>
    <col min="5122" max="5122" width="13.625" style="334" customWidth="1"/>
    <col min="5123" max="5123" width="15" style="334" customWidth="1"/>
    <col min="5124" max="5125" width="14.25" style="334" customWidth="1"/>
    <col min="5126" max="5126" width="15.5" style="334" customWidth="1"/>
    <col min="5127" max="5128" width="14.375" style="334" customWidth="1"/>
    <col min="5129" max="5131" width="15.5" style="334" customWidth="1"/>
    <col min="5132" max="5132" width="14.75" style="334" customWidth="1"/>
    <col min="5133" max="5376" width="9" style="334"/>
    <col min="5377" max="5377" width="5.25" style="334" customWidth="1"/>
    <col min="5378" max="5378" width="13.625" style="334" customWidth="1"/>
    <col min="5379" max="5379" width="15" style="334" customWidth="1"/>
    <col min="5380" max="5381" width="14.25" style="334" customWidth="1"/>
    <col min="5382" max="5382" width="15.5" style="334" customWidth="1"/>
    <col min="5383" max="5384" width="14.375" style="334" customWidth="1"/>
    <col min="5385" max="5387" width="15.5" style="334" customWidth="1"/>
    <col min="5388" max="5388" width="14.75" style="334" customWidth="1"/>
    <col min="5389" max="5632" width="9" style="334"/>
    <col min="5633" max="5633" width="5.25" style="334" customWidth="1"/>
    <col min="5634" max="5634" width="13.625" style="334" customWidth="1"/>
    <col min="5635" max="5635" width="15" style="334" customWidth="1"/>
    <col min="5636" max="5637" width="14.25" style="334" customWidth="1"/>
    <col min="5638" max="5638" width="15.5" style="334" customWidth="1"/>
    <col min="5639" max="5640" width="14.375" style="334" customWidth="1"/>
    <col min="5641" max="5643" width="15.5" style="334" customWidth="1"/>
    <col min="5644" max="5644" width="14.75" style="334" customWidth="1"/>
    <col min="5645" max="5888" width="9" style="334"/>
    <col min="5889" max="5889" width="5.25" style="334" customWidth="1"/>
    <col min="5890" max="5890" width="13.625" style="334" customWidth="1"/>
    <col min="5891" max="5891" width="15" style="334" customWidth="1"/>
    <col min="5892" max="5893" width="14.25" style="334" customWidth="1"/>
    <col min="5894" max="5894" width="15.5" style="334" customWidth="1"/>
    <col min="5895" max="5896" width="14.375" style="334" customWidth="1"/>
    <col min="5897" max="5899" width="15.5" style="334" customWidth="1"/>
    <col min="5900" max="5900" width="14.75" style="334" customWidth="1"/>
    <col min="5901" max="6144" width="9" style="334"/>
    <col min="6145" max="6145" width="5.25" style="334" customWidth="1"/>
    <col min="6146" max="6146" width="13.625" style="334" customWidth="1"/>
    <col min="6147" max="6147" width="15" style="334" customWidth="1"/>
    <col min="6148" max="6149" width="14.25" style="334" customWidth="1"/>
    <col min="6150" max="6150" width="15.5" style="334" customWidth="1"/>
    <col min="6151" max="6152" width="14.375" style="334" customWidth="1"/>
    <col min="6153" max="6155" width="15.5" style="334" customWidth="1"/>
    <col min="6156" max="6156" width="14.75" style="334" customWidth="1"/>
    <col min="6157" max="6400" width="9" style="334"/>
    <col min="6401" max="6401" width="5.25" style="334" customWidth="1"/>
    <col min="6402" max="6402" width="13.625" style="334" customWidth="1"/>
    <col min="6403" max="6403" width="15" style="334" customWidth="1"/>
    <col min="6404" max="6405" width="14.25" style="334" customWidth="1"/>
    <col min="6406" max="6406" width="15.5" style="334" customWidth="1"/>
    <col min="6407" max="6408" width="14.375" style="334" customWidth="1"/>
    <col min="6409" max="6411" width="15.5" style="334" customWidth="1"/>
    <col min="6412" max="6412" width="14.75" style="334" customWidth="1"/>
    <col min="6413" max="6656" width="9" style="334"/>
    <col min="6657" max="6657" width="5.25" style="334" customWidth="1"/>
    <col min="6658" max="6658" width="13.625" style="334" customWidth="1"/>
    <col min="6659" max="6659" width="15" style="334" customWidth="1"/>
    <col min="6660" max="6661" width="14.25" style="334" customWidth="1"/>
    <col min="6662" max="6662" width="15.5" style="334" customWidth="1"/>
    <col min="6663" max="6664" width="14.375" style="334" customWidth="1"/>
    <col min="6665" max="6667" width="15.5" style="334" customWidth="1"/>
    <col min="6668" max="6668" width="14.75" style="334" customWidth="1"/>
    <col min="6669" max="6912" width="9" style="334"/>
    <col min="6913" max="6913" width="5.25" style="334" customWidth="1"/>
    <col min="6914" max="6914" width="13.625" style="334" customWidth="1"/>
    <col min="6915" max="6915" width="15" style="334" customWidth="1"/>
    <col min="6916" max="6917" width="14.25" style="334" customWidth="1"/>
    <col min="6918" max="6918" width="15.5" style="334" customWidth="1"/>
    <col min="6919" max="6920" width="14.375" style="334" customWidth="1"/>
    <col min="6921" max="6923" width="15.5" style="334" customWidth="1"/>
    <col min="6924" max="6924" width="14.75" style="334" customWidth="1"/>
    <col min="6925" max="7168" width="9" style="334"/>
    <col min="7169" max="7169" width="5.25" style="334" customWidth="1"/>
    <col min="7170" max="7170" width="13.625" style="334" customWidth="1"/>
    <col min="7171" max="7171" width="15" style="334" customWidth="1"/>
    <col min="7172" max="7173" width="14.25" style="334" customWidth="1"/>
    <col min="7174" max="7174" width="15.5" style="334" customWidth="1"/>
    <col min="7175" max="7176" width="14.375" style="334" customWidth="1"/>
    <col min="7177" max="7179" width="15.5" style="334" customWidth="1"/>
    <col min="7180" max="7180" width="14.75" style="334" customWidth="1"/>
    <col min="7181" max="7424" width="9" style="334"/>
    <col min="7425" max="7425" width="5.25" style="334" customWidth="1"/>
    <col min="7426" max="7426" width="13.625" style="334" customWidth="1"/>
    <col min="7427" max="7427" width="15" style="334" customWidth="1"/>
    <col min="7428" max="7429" width="14.25" style="334" customWidth="1"/>
    <col min="7430" max="7430" width="15.5" style="334" customWidth="1"/>
    <col min="7431" max="7432" width="14.375" style="334" customWidth="1"/>
    <col min="7433" max="7435" width="15.5" style="334" customWidth="1"/>
    <col min="7436" max="7436" width="14.75" style="334" customWidth="1"/>
    <col min="7437" max="7680" width="9" style="334"/>
    <col min="7681" max="7681" width="5.25" style="334" customWidth="1"/>
    <col min="7682" max="7682" width="13.625" style="334" customWidth="1"/>
    <col min="7683" max="7683" width="15" style="334" customWidth="1"/>
    <col min="7684" max="7685" width="14.25" style="334" customWidth="1"/>
    <col min="7686" max="7686" width="15.5" style="334" customWidth="1"/>
    <col min="7687" max="7688" width="14.375" style="334" customWidth="1"/>
    <col min="7689" max="7691" width="15.5" style="334" customWidth="1"/>
    <col min="7692" max="7692" width="14.75" style="334" customWidth="1"/>
    <col min="7693" max="7936" width="9" style="334"/>
    <col min="7937" max="7937" width="5.25" style="334" customWidth="1"/>
    <col min="7938" max="7938" width="13.625" style="334" customWidth="1"/>
    <col min="7939" max="7939" width="15" style="334" customWidth="1"/>
    <col min="7940" max="7941" width="14.25" style="334" customWidth="1"/>
    <col min="7942" max="7942" width="15.5" style="334" customWidth="1"/>
    <col min="7943" max="7944" width="14.375" style="334" customWidth="1"/>
    <col min="7945" max="7947" width="15.5" style="334" customWidth="1"/>
    <col min="7948" max="7948" width="14.75" style="334" customWidth="1"/>
    <col min="7949" max="8192" width="9" style="334"/>
    <col min="8193" max="8193" width="5.25" style="334" customWidth="1"/>
    <col min="8194" max="8194" width="13.625" style="334" customWidth="1"/>
    <col min="8195" max="8195" width="15" style="334" customWidth="1"/>
    <col min="8196" max="8197" width="14.25" style="334" customWidth="1"/>
    <col min="8198" max="8198" width="15.5" style="334" customWidth="1"/>
    <col min="8199" max="8200" width="14.375" style="334" customWidth="1"/>
    <col min="8201" max="8203" width="15.5" style="334" customWidth="1"/>
    <col min="8204" max="8204" width="14.75" style="334" customWidth="1"/>
    <col min="8205" max="8448" width="9" style="334"/>
    <col min="8449" max="8449" width="5.25" style="334" customWidth="1"/>
    <col min="8450" max="8450" width="13.625" style="334" customWidth="1"/>
    <col min="8451" max="8451" width="15" style="334" customWidth="1"/>
    <col min="8452" max="8453" width="14.25" style="334" customWidth="1"/>
    <col min="8454" max="8454" width="15.5" style="334" customWidth="1"/>
    <col min="8455" max="8456" width="14.375" style="334" customWidth="1"/>
    <col min="8457" max="8459" width="15.5" style="334" customWidth="1"/>
    <col min="8460" max="8460" width="14.75" style="334" customWidth="1"/>
    <col min="8461" max="8704" width="9" style="334"/>
    <col min="8705" max="8705" width="5.25" style="334" customWidth="1"/>
    <col min="8706" max="8706" width="13.625" style="334" customWidth="1"/>
    <col min="8707" max="8707" width="15" style="334" customWidth="1"/>
    <col min="8708" max="8709" width="14.25" style="334" customWidth="1"/>
    <col min="8710" max="8710" width="15.5" style="334" customWidth="1"/>
    <col min="8711" max="8712" width="14.375" style="334" customWidth="1"/>
    <col min="8713" max="8715" width="15.5" style="334" customWidth="1"/>
    <col min="8716" max="8716" width="14.75" style="334" customWidth="1"/>
    <col min="8717" max="8960" width="9" style="334"/>
    <col min="8961" max="8961" width="5.25" style="334" customWidth="1"/>
    <col min="8962" max="8962" width="13.625" style="334" customWidth="1"/>
    <col min="8963" max="8963" width="15" style="334" customWidth="1"/>
    <col min="8964" max="8965" width="14.25" style="334" customWidth="1"/>
    <col min="8966" max="8966" width="15.5" style="334" customWidth="1"/>
    <col min="8967" max="8968" width="14.375" style="334" customWidth="1"/>
    <col min="8969" max="8971" width="15.5" style="334" customWidth="1"/>
    <col min="8972" max="8972" width="14.75" style="334" customWidth="1"/>
    <col min="8973" max="9216" width="9" style="334"/>
    <col min="9217" max="9217" width="5.25" style="334" customWidth="1"/>
    <col min="9218" max="9218" width="13.625" style="334" customWidth="1"/>
    <col min="9219" max="9219" width="15" style="334" customWidth="1"/>
    <col min="9220" max="9221" width="14.25" style="334" customWidth="1"/>
    <col min="9222" max="9222" width="15.5" style="334" customWidth="1"/>
    <col min="9223" max="9224" width="14.375" style="334" customWidth="1"/>
    <col min="9225" max="9227" width="15.5" style="334" customWidth="1"/>
    <col min="9228" max="9228" width="14.75" style="334" customWidth="1"/>
    <col min="9229" max="9472" width="9" style="334"/>
    <col min="9473" max="9473" width="5.25" style="334" customWidth="1"/>
    <col min="9474" max="9474" width="13.625" style="334" customWidth="1"/>
    <col min="9475" max="9475" width="15" style="334" customWidth="1"/>
    <col min="9476" max="9477" width="14.25" style="334" customWidth="1"/>
    <col min="9478" max="9478" width="15.5" style="334" customWidth="1"/>
    <col min="9479" max="9480" width="14.375" style="334" customWidth="1"/>
    <col min="9481" max="9483" width="15.5" style="334" customWidth="1"/>
    <col min="9484" max="9484" width="14.75" style="334" customWidth="1"/>
    <col min="9485" max="9728" width="9" style="334"/>
    <col min="9729" max="9729" width="5.25" style="334" customWidth="1"/>
    <col min="9730" max="9730" width="13.625" style="334" customWidth="1"/>
    <col min="9731" max="9731" width="15" style="334" customWidth="1"/>
    <col min="9732" max="9733" width="14.25" style="334" customWidth="1"/>
    <col min="9734" max="9734" width="15.5" style="334" customWidth="1"/>
    <col min="9735" max="9736" width="14.375" style="334" customWidth="1"/>
    <col min="9737" max="9739" width="15.5" style="334" customWidth="1"/>
    <col min="9740" max="9740" width="14.75" style="334" customWidth="1"/>
    <col min="9741" max="9984" width="9" style="334"/>
    <col min="9985" max="9985" width="5.25" style="334" customWidth="1"/>
    <col min="9986" max="9986" width="13.625" style="334" customWidth="1"/>
    <col min="9987" max="9987" width="15" style="334" customWidth="1"/>
    <col min="9988" max="9989" width="14.25" style="334" customWidth="1"/>
    <col min="9990" max="9990" width="15.5" style="334" customWidth="1"/>
    <col min="9991" max="9992" width="14.375" style="334" customWidth="1"/>
    <col min="9993" max="9995" width="15.5" style="334" customWidth="1"/>
    <col min="9996" max="9996" width="14.75" style="334" customWidth="1"/>
    <col min="9997" max="10240" width="9" style="334"/>
    <col min="10241" max="10241" width="5.25" style="334" customWidth="1"/>
    <col min="10242" max="10242" width="13.625" style="334" customWidth="1"/>
    <col min="10243" max="10243" width="15" style="334" customWidth="1"/>
    <col min="10244" max="10245" width="14.25" style="334" customWidth="1"/>
    <col min="10246" max="10246" width="15.5" style="334" customWidth="1"/>
    <col min="10247" max="10248" width="14.375" style="334" customWidth="1"/>
    <col min="10249" max="10251" width="15.5" style="334" customWidth="1"/>
    <col min="10252" max="10252" width="14.75" style="334" customWidth="1"/>
    <col min="10253" max="10496" width="9" style="334"/>
    <col min="10497" max="10497" width="5.25" style="334" customWidth="1"/>
    <col min="10498" max="10498" width="13.625" style="334" customWidth="1"/>
    <col min="10499" max="10499" width="15" style="334" customWidth="1"/>
    <col min="10500" max="10501" width="14.25" style="334" customWidth="1"/>
    <col min="10502" max="10502" width="15.5" style="334" customWidth="1"/>
    <col min="10503" max="10504" width="14.375" style="334" customWidth="1"/>
    <col min="10505" max="10507" width="15.5" style="334" customWidth="1"/>
    <col min="10508" max="10508" width="14.75" style="334" customWidth="1"/>
    <col min="10509" max="10752" width="9" style="334"/>
    <col min="10753" max="10753" width="5.25" style="334" customWidth="1"/>
    <col min="10754" max="10754" width="13.625" style="334" customWidth="1"/>
    <col min="10755" max="10755" width="15" style="334" customWidth="1"/>
    <col min="10756" max="10757" width="14.25" style="334" customWidth="1"/>
    <col min="10758" max="10758" width="15.5" style="334" customWidth="1"/>
    <col min="10759" max="10760" width="14.375" style="334" customWidth="1"/>
    <col min="10761" max="10763" width="15.5" style="334" customWidth="1"/>
    <col min="10764" max="10764" width="14.75" style="334" customWidth="1"/>
    <col min="10765" max="11008" width="9" style="334"/>
    <col min="11009" max="11009" width="5.25" style="334" customWidth="1"/>
    <col min="11010" max="11010" width="13.625" style="334" customWidth="1"/>
    <col min="11011" max="11011" width="15" style="334" customWidth="1"/>
    <col min="11012" max="11013" width="14.25" style="334" customWidth="1"/>
    <col min="11014" max="11014" width="15.5" style="334" customWidth="1"/>
    <col min="11015" max="11016" width="14.375" style="334" customWidth="1"/>
    <col min="11017" max="11019" width="15.5" style="334" customWidth="1"/>
    <col min="11020" max="11020" width="14.75" style="334" customWidth="1"/>
    <col min="11021" max="11264" width="9" style="334"/>
    <col min="11265" max="11265" width="5.25" style="334" customWidth="1"/>
    <col min="11266" max="11266" width="13.625" style="334" customWidth="1"/>
    <col min="11267" max="11267" width="15" style="334" customWidth="1"/>
    <col min="11268" max="11269" width="14.25" style="334" customWidth="1"/>
    <col min="11270" max="11270" width="15.5" style="334" customWidth="1"/>
    <col min="11271" max="11272" width="14.375" style="334" customWidth="1"/>
    <col min="11273" max="11275" width="15.5" style="334" customWidth="1"/>
    <col min="11276" max="11276" width="14.75" style="334" customWidth="1"/>
    <col min="11277" max="11520" width="9" style="334"/>
    <col min="11521" max="11521" width="5.25" style="334" customWidth="1"/>
    <col min="11522" max="11522" width="13.625" style="334" customWidth="1"/>
    <col min="11523" max="11523" width="15" style="334" customWidth="1"/>
    <col min="11524" max="11525" width="14.25" style="334" customWidth="1"/>
    <col min="11526" max="11526" width="15.5" style="334" customWidth="1"/>
    <col min="11527" max="11528" width="14.375" style="334" customWidth="1"/>
    <col min="11529" max="11531" width="15.5" style="334" customWidth="1"/>
    <col min="11532" max="11532" width="14.75" style="334" customWidth="1"/>
    <col min="11533" max="11776" width="9" style="334"/>
    <col min="11777" max="11777" width="5.25" style="334" customWidth="1"/>
    <col min="11778" max="11778" width="13.625" style="334" customWidth="1"/>
    <col min="11779" max="11779" width="15" style="334" customWidth="1"/>
    <col min="11780" max="11781" width="14.25" style="334" customWidth="1"/>
    <col min="11782" max="11782" width="15.5" style="334" customWidth="1"/>
    <col min="11783" max="11784" width="14.375" style="334" customWidth="1"/>
    <col min="11785" max="11787" width="15.5" style="334" customWidth="1"/>
    <col min="11788" max="11788" width="14.75" style="334" customWidth="1"/>
    <col min="11789" max="12032" width="9" style="334"/>
    <col min="12033" max="12033" width="5.25" style="334" customWidth="1"/>
    <col min="12034" max="12034" width="13.625" style="334" customWidth="1"/>
    <col min="12035" max="12035" width="15" style="334" customWidth="1"/>
    <col min="12036" max="12037" width="14.25" style="334" customWidth="1"/>
    <col min="12038" max="12038" width="15.5" style="334" customWidth="1"/>
    <col min="12039" max="12040" width="14.375" style="334" customWidth="1"/>
    <col min="12041" max="12043" width="15.5" style="334" customWidth="1"/>
    <col min="12044" max="12044" width="14.75" style="334" customWidth="1"/>
    <col min="12045" max="12288" width="9" style="334"/>
    <col min="12289" max="12289" width="5.25" style="334" customWidth="1"/>
    <col min="12290" max="12290" width="13.625" style="334" customWidth="1"/>
    <col min="12291" max="12291" width="15" style="334" customWidth="1"/>
    <col min="12292" max="12293" width="14.25" style="334" customWidth="1"/>
    <col min="12294" max="12294" width="15.5" style="334" customWidth="1"/>
    <col min="12295" max="12296" width="14.375" style="334" customWidth="1"/>
    <col min="12297" max="12299" width="15.5" style="334" customWidth="1"/>
    <col min="12300" max="12300" width="14.75" style="334" customWidth="1"/>
    <col min="12301" max="12544" width="9" style="334"/>
    <col min="12545" max="12545" width="5.25" style="334" customWidth="1"/>
    <col min="12546" max="12546" width="13.625" style="334" customWidth="1"/>
    <col min="12547" max="12547" width="15" style="334" customWidth="1"/>
    <col min="12548" max="12549" width="14.25" style="334" customWidth="1"/>
    <col min="12550" max="12550" width="15.5" style="334" customWidth="1"/>
    <col min="12551" max="12552" width="14.375" style="334" customWidth="1"/>
    <col min="12553" max="12555" width="15.5" style="334" customWidth="1"/>
    <col min="12556" max="12556" width="14.75" style="334" customWidth="1"/>
    <col min="12557" max="12800" width="9" style="334"/>
    <col min="12801" max="12801" width="5.25" style="334" customWidth="1"/>
    <col min="12802" max="12802" width="13.625" style="334" customWidth="1"/>
    <col min="12803" max="12803" width="15" style="334" customWidth="1"/>
    <col min="12804" max="12805" width="14.25" style="334" customWidth="1"/>
    <col min="12806" max="12806" width="15.5" style="334" customWidth="1"/>
    <col min="12807" max="12808" width="14.375" style="334" customWidth="1"/>
    <col min="12809" max="12811" width="15.5" style="334" customWidth="1"/>
    <col min="12812" max="12812" width="14.75" style="334" customWidth="1"/>
    <col min="12813" max="13056" width="9" style="334"/>
    <col min="13057" max="13057" width="5.25" style="334" customWidth="1"/>
    <col min="13058" max="13058" width="13.625" style="334" customWidth="1"/>
    <col min="13059" max="13059" width="15" style="334" customWidth="1"/>
    <col min="13060" max="13061" width="14.25" style="334" customWidth="1"/>
    <col min="13062" max="13062" width="15.5" style="334" customWidth="1"/>
    <col min="13063" max="13064" width="14.375" style="334" customWidth="1"/>
    <col min="13065" max="13067" width="15.5" style="334" customWidth="1"/>
    <col min="13068" max="13068" width="14.75" style="334" customWidth="1"/>
    <col min="13069" max="13312" width="9" style="334"/>
    <col min="13313" max="13313" width="5.25" style="334" customWidth="1"/>
    <col min="13314" max="13314" width="13.625" style="334" customWidth="1"/>
    <col min="13315" max="13315" width="15" style="334" customWidth="1"/>
    <col min="13316" max="13317" width="14.25" style="334" customWidth="1"/>
    <col min="13318" max="13318" width="15.5" style="334" customWidth="1"/>
    <col min="13319" max="13320" width="14.375" style="334" customWidth="1"/>
    <col min="13321" max="13323" width="15.5" style="334" customWidth="1"/>
    <col min="13324" max="13324" width="14.75" style="334" customWidth="1"/>
    <col min="13325" max="13568" width="9" style="334"/>
    <col min="13569" max="13569" width="5.25" style="334" customWidth="1"/>
    <col min="13570" max="13570" width="13.625" style="334" customWidth="1"/>
    <col min="13571" max="13571" width="15" style="334" customWidth="1"/>
    <col min="13572" max="13573" width="14.25" style="334" customWidth="1"/>
    <col min="13574" max="13574" width="15.5" style="334" customWidth="1"/>
    <col min="13575" max="13576" width="14.375" style="334" customWidth="1"/>
    <col min="13577" max="13579" width="15.5" style="334" customWidth="1"/>
    <col min="13580" max="13580" width="14.75" style="334" customWidth="1"/>
    <col min="13581" max="13824" width="9" style="334"/>
    <col min="13825" max="13825" width="5.25" style="334" customWidth="1"/>
    <col min="13826" max="13826" width="13.625" style="334" customWidth="1"/>
    <col min="13827" max="13827" width="15" style="334" customWidth="1"/>
    <col min="13828" max="13829" width="14.25" style="334" customWidth="1"/>
    <col min="13830" max="13830" width="15.5" style="334" customWidth="1"/>
    <col min="13831" max="13832" width="14.375" style="334" customWidth="1"/>
    <col min="13833" max="13835" width="15.5" style="334" customWidth="1"/>
    <col min="13836" max="13836" width="14.75" style="334" customWidth="1"/>
    <col min="13837" max="14080" width="9" style="334"/>
    <col min="14081" max="14081" width="5.25" style="334" customWidth="1"/>
    <col min="14082" max="14082" width="13.625" style="334" customWidth="1"/>
    <col min="14083" max="14083" width="15" style="334" customWidth="1"/>
    <col min="14084" max="14085" width="14.25" style="334" customWidth="1"/>
    <col min="14086" max="14086" width="15.5" style="334" customWidth="1"/>
    <col min="14087" max="14088" width="14.375" style="334" customWidth="1"/>
    <col min="14089" max="14091" width="15.5" style="334" customWidth="1"/>
    <col min="14092" max="14092" width="14.75" style="334" customWidth="1"/>
    <col min="14093" max="14336" width="9" style="334"/>
    <col min="14337" max="14337" width="5.25" style="334" customWidth="1"/>
    <col min="14338" max="14338" width="13.625" style="334" customWidth="1"/>
    <col min="14339" max="14339" width="15" style="334" customWidth="1"/>
    <col min="14340" max="14341" width="14.25" style="334" customWidth="1"/>
    <col min="14342" max="14342" width="15.5" style="334" customWidth="1"/>
    <col min="14343" max="14344" width="14.375" style="334" customWidth="1"/>
    <col min="14345" max="14347" width="15.5" style="334" customWidth="1"/>
    <col min="14348" max="14348" width="14.75" style="334" customWidth="1"/>
    <col min="14349" max="14592" width="9" style="334"/>
    <col min="14593" max="14593" width="5.25" style="334" customWidth="1"/>
    <col min="14594" max="14594" width="13.625" style="334" customWidth="1"/>
    <col min="14595" max="14595" width="15" style="334" customWidth="1"/>
    <col min="14596" max="14597" width="14.25" style="334" customWidth="1"/>
    <col min="14598" max="14598" width="15.5" style="334" customWidth="1"/>
    <col min="14599" max="14600" width="14.375" style="334" customWidth="1"/>
    <col min="14601" max="14603" width="15.5" style="334" customWidth="1"/>
    <col min="14604" max="14604" width="14.75" style="334" customWidth="1"/>
    <col min="14605" max="14848" width="9" style="334"/>
    <col min="14849" max="14849" width="5.25" style="334" customWidth="1"/>
    <col min="14850" max="14850" width="13.625" style="334" customWidth="1"/>
    <col min="14851" max="14851" width="15" style="334" customWidth="1"/>
    <col min="14852" max="14853" width="14.25" style="334" customWidth="1"/>
    <col min="14854" max="14854" width="15.5" style="334" customWidth="1"/>
    <col min="14855" max="14856" width="14.375" style="334" customWidth="1"/>
    <col min="14857" max="14859" width="15.5" style="334" customWidth="1"/>
    <col min="14860" max="14860" width="14.75" style="334" customWidth="1"/>
    <col min="14861" max="15104" width="9" style="334"/>
    <col min="15105" max="15105" width="5.25" style="334" customWidth="1"/>
    <col min="15106" max="15106" width="13.625" style="334" customWidth="1"/>
    <col min="15107" max="15107" width="15" style="334" customWidth="1"/>
    <col min="15108" max="15109" width="14.25" style="334" customWidth="1"/>
    <col min="15110" max="15110" width="15.5" style="334" customWidth="1"/>
    <col min="15111" max="15112" width="14.375" style="334" customWidth="1"/>
    <col min="15113" max="15115" width="15.5" style="334" customWidth="1"/>
    <col min="15116" max="15116" width="14.75" style="334" customWidth="1"/>
    <col min="15117" max="15360" width="9" style="334"/>
    <col min="15361" max="15361" width="5.25" style="334" customWidth="1"/>
    <col min="15362" max="15362" width="13.625" style="334" customWidth="1"/>
    <col min="15363" max="15363" width="15" style="334" customWidth="1"/>
    <col min="15364" max="15365" width="14.25" style="334" customWidth="1"/>
    <col min="15366" max="15366" width="15.5" style="334" customWidth="1"/>
    <col min="15367" max="15368" width="14.375" style="334" customWidth="1"/>
    <col min="15369" max="15371" width="15.5" style="334" customWidth="1"/>
    <col min="15372" max="15372" width="14.75" style="334" customWidth="1"/>
    <col min="15373" max="15616" width="9" style="334"/>
    <col min="15617" max="15617" width="5.25" style="334" customWidth="1"/>
    <col min="15618" max="15618" width="13.625" style="334" customWidth="1"/>
    <col min="15619" max="15619" width="15" style="334" customWidth="1"/>
    <col min="15620" max="15621" width="14.25" style="334" customWidth="1"/>
    <col min="15622" max="15622" width="15.5" style="334" customWidth="1"/>
    <col min="15623" max="15624" width="14.375" style="334" customWidth="1"/>
    <col min="15625" max="15627" width="15.5" style="334" customWidth="1"/>
    <col min="15628" max="15628" width="14.75" style="334" customWidth="1"/>
    <col min="15629" max="15872" width="9" style="334"/>
    <col min="15873" max="15873" width="5.25" style="334" customWidth="1"/>
    <col min="15874" max="15874" width="13.625" style="334" customWidth="1"/>
    <col min="15875" max="15875" width="15" style="334" customWidth="1"/>
    <col min="15876" max="15877" width="14.25" style="334" customWidth="1"/>
    <col min="15878" max="15878" width="15.5" style="334" customWidth="1"/>
    <col min="15879" max="15880" width="14.375" style="334" customWidth="1"/>
    <col min="15881" max="15883" width="15.5" style="334" customWidth="1"/>
    <col min="15884" max="15884" width="14.75" style="334" customWidth="1"/>
    <col min="15885" max="16128" width="9" style="334"/>
    <col min="16129" max="16129" width="5.25" style="334" customWidth="1"/>
    <col min="16130" max="16130" width="13.625" style="334" customWidth="1"/>
    <col min="16131" max="16131" width="15" style="334" customWidth="1"/>
    <col min="16132" max="16133" width="14.25" style="334" customWidth="1"/>
    <col min="16134" max="16134" width="15.5" style="334" customWidth="1"/>
    <col min="16135" max="16136" width="14.375" style="334" customWidth="1"/>
    <col min="16137" max="16139" width="15.5" style="334" customWidth="1"/>
    <col min="16140" max="16140" width="14.75" style="334" customWidth="1"/>
    <col min="16141" max="16384" width="9" style="334"/>
  </cols>
  <sheetData>
    <row r="2" spans="1:12" ht="18.75">
      <c r="B2" s="711" t="s">
        <v>455</v>
      </c>
      <c r="C2" s="711"/>
      <c r="D2" s="711"/>
      <c r="E2" s="711"/>
      <c r="F2" s="711"/>
      <c r="G2" s="711"/>
      <c r="H2" s="711"/>
      <c r="I2" s="711"/>
      <c r="J2" s="711"/>
      <c r="K2" s="711"/>
      <c r="L2" s="711"/>
    </row>
    <row r="5" spans="1:12">
      <c r="A5" s="709" t="s">
        <v>429</v>
      </c>
      <c r="B5" s="709" t="s">
        <v>430</v>
      </c>
      <c r="C5" s="709" t="s">
        <v>456</v>
      </c>
      <c r="D5" s="712" t="s">
        <v>431</v>
      </c>
      <c r="E5" s="712" t="s">
        <v>432</v>
      </c>
      <c r="F5" s="707" t="s">
        <v>457</v>
      </c>
      <c r="G5" s="714" t="s">
        <v>458</v>
      </c>
      <c r="H5" s="707" t="s">
        <v>459</v>
      </c>
      <c r="I5" s="707" t="s">
        <v>460</v>
      </c>
      <c r="J5" s="707" t="s">
        <v>461</v>
      </c>
      <c r="K5" s="707" t="s">
        <v>462</v>
      </c>
      <c r="L5" s="709" t="s">
        <v>463</v>
      </c>
    </row>
    <row r="6" spans="1:12">
      <c r="A6" s="708"/>
      <c r="B6" s="708"/>
      <c r="C6" s="708"/>
      <c r="D6" s="713"/>
      <c r="E6" s="713"/>
      <c r="F6" s="708"/>
      <c r="G6" s="715"/>
      <c r="H6" s="708"/>
      <c r="I6" s="708"/>
      <c r="J6" s="708"/>
      <c r="K6" s="708"/>
      <c r="L6" s="708"/>
    </row>
    <row r="7" spans="1:12" ht="25.5" customHeight="1">
      <c r="A7" s="335">
        <v>1</v>
      </c>
      <c r="B7" s="336" t="s">
        <v>436</v>
      </c>
      <c r="C7" s="337">
        <v>93581749093</v>
      </c>
      <c r="D7" s="337">
        <v>59455595570</v>
      </c>
      <c r="E7" s="337">
        <v>34126153523</v>
      </c>
      <c r="F7" s="337">
        <v>0</v>
      </c>
      <c r="G7" s="337"/>
      <c r="H7" s="337"/>
      <c r="I7" s="337"/>
      <c r="J7" s="337"/>
      <c r="K7" s="337"/>
      <c r="L7" s="337">
        <f>SUM(D7:K7)</f>
        <v>93581749093</v>
      </c>
    </row>
    <row r="8" spans="1:12" ht="25.5" customHeight="1">
      <c r="A8" s="338">
        <v>2</v>
      </c>
      <c r="B8" s="339" t="s">
        <v>437</v>
      </c>
      <c r="C8" s="340">
        <v>50408176088</v>
      </c>
      <c r="D8" s="340">
        <v>124582794</v>
      </c>
      <c r="E8" s="340">
        <v>0</v>
      </c>
      <c r="F8" s="337">
        <v>7240141536</v>
      </c>
      <c r="G8" s="340">
        <v>35781717297</v>
      </c>
      <c r="H8" s="340">
        <v>6091742709</v>
      </c>
      <c r="I8" s="340">
        <v>516054398</v>
      </c>
      <c r="J8" s="340">
        <v>54609837</v>
      </c>
      <c r="K8" s="340">
        <v>599327517</v>
      </c>
      <c r="L8" s="337">
        <f>SUM(D8:K8)</f>
        <v>50408176088</v>
      </c>
    </row>
    <row r="9" spans="1:12" ht="25.5" customHeight="1">
      <c r="A9" s="338">
        <v>3</v>
      </c>
      <c r="B9" s="339" t="s">
        <v>438</v>
      </c>
      <c r="C9" s="340">
        <v>4674551775</v>
      </c>
      <c r="D9" s="340">
        <v>826137099</v>
      </c>
      <c r="E9" s="340">
        <v>2657066983</v>
      </c>
      <c r="F9" s="337">
        <v>318382828</v>
      </c>
      <c r="G9" s="340"/>
      <c r="H9" s="340"/>
      <c r="I9" s="340"/>
      <c r="J9" s="340"/>
      <c r="K9" s="340">
        <v>872964865</v>
      </c>
      <c r="L9" s="337">
        <f>SUM(D9:K9)</f>
        <v>4674551775</v>
      </c>
    </row>
    <row r="10" spans="1:12" ht="25.5" customHeight="1">
      <c r="A10" s="710" t="s">
        <v>464</v>
      </c>
      <c r="B10" s="710"/>
      <c r="C10" s="341">
        <f t="shared" ref="C10:L10" si="0">SUM(C7:C9)</f>
        <v>148664476956</v>
      </c>
      <c r="D10" s="341">
        <f t="shared" si="0"/>
        <v>60406315463</v>
      </c>
      <c r="E10" s="341">
        <f t="shared" si="0"/>
        <v>36783220506</v>
      </c>
      <c r="F10" s="341">
        <f t="shared" si="0"/>
        <v>7558524364</v>
      </c>
      <c r="G10" s="341">
        <f t="shared" si="0"/>
        <v>35781717297</v>
      </c>
      <c r="H10" s="341">
        <f t="shared" si="0"/>
        <v>6091742709</v>
      </c>
      <c r="I10" s="341">
        <f t="shared" si="0"/>
        <v>516054398</v>
      </c>
      <c r="J10" s="341">
        <f t="shared" si="0"/>
        <v>54609837</v>
      </c>
      <c r="K10" s="341">
        <f t="shared" si="0"/>
        <v>1472292382</v>
      </c>
      <c r="L10" s="341">
        <f t="shared" si="0"/>
        <v>148664476956</v>
      </c>
    </row>
    <row r="11" spans="1:12">
      <c r="C11" s="342"/>
      <c r="D11" s="342"/>
      <c r="E11" s="342"/>
      <c r="F11" s="342"/>
      <c r="G11" s="342"/>
      <c r="H11" s="342"/>
      <c r="I11" s="342"/>
      <c r="J11" s="342"/>
      <c r="K11" s="342"/>
    </row>
    <row r="12" spans="1:12">
      <c r="C12" s="342"/>
      <c r="D12" s="342"/>
      <c r="E12" s="342"/>
      <c r="F12" s="342"/>
      <c r="G12" s="342"/>
      <c r="H12" s="342"/>
      <c r="I12" s="342"/>
      <c r="J12" s="342"/>
      <c r="K12" s="342"/>
    </row>
    <row r="13" spans="1:12">
      <c r="C13" s="342"/>
      <c r="D13" s="342"/>
      <c r="E13" s="342"/>
      <c r="F13" s="342"/>
      <c r="G13" s="342"/>
      <c r="H13" s="342"/>
      <c r="I13" s="342"/>
      <c r="J13" s="342"/>
      <c r="K13" s="342"/>
    </row>
    <row r="14" spans="1:12">
      <c r="C14" s="342"/>
      <c r="D14" s="342"/>
      <c r="E14" s="342"/>
      <c r="F14" s="342"/>
      <c r="G14" s="342"/>
      <c r="H14" s="342"/>
      <c r="I14" s="342"/>
      <c r="J14" s="342"/>
      <c r="K14" s="342"/>
    </row>
    <row r="15" spans="1:12">
      <c r="C15" s="342"/>
      <c r="D15" s="342"/>
      <c r="E15" s="342"/>
      <c r="F15" s="342"/>
      <c r="G15" s="342"/>
      <c r="H15" s="342"/>
      <c r="I15" s="342"/>
      <c r="J15" s="342"/>
      <c r="K15" s="342"/>
    </row>
    <row r="16" spans="1:12">
      <c r="C16" s="342"/>
      <c r="D16" s="342"/>
      <c r="E16" s="342"/>
      <c r="F16" s="342"/>
      <c r="G16" s="342"/>
      <c r="H16" s="342"/>
      <c r="I16" s="342"/>
      <c r="J16" s="342"/>
      <c r="K16" s="342"/>
    </row>
    <row r="17" spans="3:11">
      <c r="C17" s="342"/>
      <c r="D17" s="342"/>
      <c r="E17" s="342"/>
      <c r="F17" s="342"/>
      <c r="G17" s="342"/>
      <c r="H17" s="342"/>
      <c r="I17" s="342"/>
      <c r="J17" s="342"/>
      <c r="K17" s="342"/>
    </row>
    <row r="18" spans="3:11">
      <c r="F18" s="342"/>
      <c r="G18" s="342"/>
      <c r="H18" s="342"/>
      <c r="I18" s="342"/>
    </row>
    <row r="19" spans="3:11">
      <c r="F19" s="342"/>
      <c r="G19" s="342"/>
      <c r="H19" s="342"/>
      <c r="I19" s="342"/>
    </row>
    <row r="20" spans="3:11">
      <c r="H20" s="342"/>
      <c r="I20" s="342"/>
    </row>
  </sheetData>
  <mergeCells count="14">
    <mergeCell ref="J5:J6"/>
    <mergeCell ref="K5:K6"/>
    <mergeCell ref="L5:L6"/>
    <mergeCell ref="A10:B10"/>
    <mergeCell ref="B2:L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26" right="0.24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workbookViewId="0">
      <selection activeCell="AB54" sqref="AB54"/>
    </sheetView>
  </sheetViews>
  <sheetFormatPr defaultColWidth="0" defaultRowHeight="15.75"/>
  <cols>
    <col min="1" max="1" width="2.75" style="560" customWidth="1"/>
    <col min="2" max="2" width="0.5" style="560" customWidth="1"/>
    <col min="3" max="3" width="35.125" style="560" customWidth="1"/>
    <col min="4" max="4" width="0.25" style="560" customWidth="1"/>
    <col min="5" max="5" width="16.375" style="560" customWidth="1"/>
    <col min="6" max="11" width="15.875" style="568" hidden="1" customWidth="1"/>
    <col min="12" max="12" width="0.25" style="560" customWidth="1"/>
    <col min="13" max="18" width="16.625" style="568" hidden="1" customWidth="1"/>
    <col min="19" max="19" width="0.25" style="560" customWidth="1"/>
    <col min="20" max="20" width="16.875" style="560" customWidth="1"/>
    <col min="21" max="26" width="15.25" style="568" hidden="1" customWidth="1"/>
    <col min="27" max="27" width="16.25" style="560" customWidth="1"/>
    <col min="28" max="28" width="15.125" style="560" customWidth="1"/>
    <col min="29" max="34" width="14.875" style="568" hidden="1" customWidth="1"/>
    <col min="35" max="35" width="0.25" style="560" customWidth="1"/>
    <col min="36" max="36" width="15.5" style="560" customWidth="1"/>
    <col min="37" max="42" width="14.25" style="568" hidden="1" customWidth="1"/>
    <col min="43" max="43" width="0.25" style="560" customWidth="1"/>
    <col min="44" max="44" width="15.75" style="560" customWidth="1"/>
    <col min="45" max="45" width="13.5" style="560" customWidth="1"/>
    <col min="46" max="46" width="13.625" style="560" customWidth="1"/>
    <col min="47" max="47" width="9" style="560" customWidth="1"/>
    <col min="48" max="16384" width="9" style="560" hidden="1"/>
  </cols>
  <sheetData>
    <row r="1" spans="1:48" s="495" customFormat="1" ht="15">
      <c r="A1" s="488" t="s">
        <v>655</v>
      </c>
      <c r="B1" s="488"/>
      <c r="C1" s="488"/>
      <c r="D1" s="488"/>
      <c r="E1" s="488"/>
      <c r="F1" s="489"/>
      <c r="G1" s="489"/>
      <c r="H1" s="489"/>
      <c r="I1" s="489"/>
      <c r="J1" s="489"/>
      <c r="K1" s="489"/>
      <c r="L1" s="488"/>
      <c r="M1" s="489"/>
      <c r="N1" s="489"/>
      <c r="O1" s="489"/>
      <c r="P1" s="489"/>
      <c r="Q1" s="489"/>
      <c r="R1" s="489"/>
      <c r="S1" s="488"/>
      <c r="T1" s="488"/>
      <c r="U1" s="489"/>
      <c r="V1" s="489"/>
      <c r="W1" s="489"/>
      <c r="X1" s="489"/>
      <c r="Y1" s="489"/>
      <c r="Z1" s="489"/>
      <c r="AA1" s="490"/>
      <c r="AB1" s="490"/>
      <c r="AC1" s="491"/>
      <c r="AD1" s="491"/>
      <c r="AE1" s="491"/>
      <c r="AF1" s="491"/>
      <c r="AG1" s="491"/>
      <c r="AH1" s="491"/>
      <c r="AI1" s="492"/>
      <c r="AJ1" s="493"/>
      <c r="AK1" s="494"/>
      <c r="AL1" s="494"/>
      <c r="AM1" s="494"/>
      <c r="AN1" s="494"/>
      <c r="AO1" s="494"/>
      <c r="AP1" s="494"/>
      <c r="AR1" s="493" t="s">
        <v>711</v>
      </c>
    </row>
    <row r="2" spans="1:48" s="495" customFormat="1" ht="15">
      <c r="A2" s="497" t="str">
        <f>[3]bs!A2</f>
        <v>Tầng 5 tháp C.E.O, Mễ Trì, Nam Từ Liêm, Hà Nội</v>
      </c>
      <c r="B2" s="498"/>
      <c r="C2" s="498"/>
      <c r="D2" s="499"/>
      <c r="E2" s="499"/>
      <c r="F2" s="500"/>
      <c r="G2" s="500"/>
      <c r="H2" s="500"/>
      <c r="I2" s="500"/>
      <c r="J2" s="500"/>
      <c r="K2" s="500"/>
      <c r="L2" s="499"/>
      <c r="M2" s="500"/>
      <c r="N2" s="500"/>
      <c r="O2" s="500"/>
      <c r="P2" s="500"/>
      <c r="Q2" s="500"/>
      <c r="R2" s="500"/>
      <c r="S2" s="499"/>
      <c r="U2" s="501"/>
      <c r="V2" s="501"/>
      <c r="W2" s="501"/>
      <c r="X2" s="501"/>
      <c r="Y2" s="501"/>
      <c r="Z2" s="501"/>
      <c r="AA2" s="502"/>
      <c r="AB2" s="502"/>
      <c r="AC2" s="503"/>
      <c r="AD2" s="503"/>
      <c r="AE2" s="503"/>
      <c r="AF2" s="503"/>
      <c r="AG2" s="503"/>
      <c r="AH2" s="503"/>
      <c r="AI2" s="502"/>
      <c r="AJ2" s="499"/>
      <c r="AK2" s="500"/>
      <c r="AL2" s="500"/>
      <c r="AM2" s="500"/>
      <c r="AN2" s="500"/>
      <c r="AO2" s="500"/>
      <c r="AP2" s="500"/>
      <c r="AR2" s="499" t="str">
        <f>[3]bs!I2</f>
        <v>Quý 2 năm tài chính 2015</v>
      </c>
    </row>
    <row r="3" spans="1:48" s="496" customFormat="1" ht="15">
      <c r="A3" s="504" t="str">
        <f>[3]bs!A3</f>
        <v>Tel: (84-4) 37 875 136          Fax: (84-4) 37 875 137</v>
      </c>
      <c r="B3" s="504"/>
      <c r="C3" s="504"/>
      <c r="D3" s="505"/>
      <c r="E3" s="505"/>
      <c r="F3" s="506"/>
      <c r="G3" s="506"/>
      <c r="H3" s="506"/>
      <c r="I3" s="506"/>
      <c r="J3" s="506"/>
      <c r="K3" s="506"/>
      <c r="L3" s="505"/>
      <c r="M3" s="506"/>
      <c r="N3" s="506"/>
      <c r="O3" s="506"/>
      <c r="P3" s="506"/>
      <c r="Q3" s="506"/>
      <c r="R3" s="506"/>
      <c r="S3" s="505"/>
      <c r="T3" s="505"/>
      <c r="U3" s="506"/>
      <c r="V3" s="506"/>
      <c r="W3" s="506"/>
      <c r="X3" s="506"/>
      <c r="Y3" s="506"/>
      <c r="Z3" s="506"/>
      <c r="AA3" s="505"/>
      <c r="AB3" s="505"/>
      <c r="AC3" s="506"/>
      <c r="AD3" s="506"/>
      <c r="AE3" s="506"/>
      <c r="AF3" s="506"/>
      <c r="AG3" s="506"/>
      <c r="AH3" s="506"/>
      <c r="AI3" s="507"/>
      <c r="AJ3" s="507"/>
      <c r="AK3" s="508"/>
      <c r="AL3" s="508"/>
      <c r="AM3" s="508"/>
      <c r="AN3" s="508"/>
      <c r="AO3" s="508"/>
      <c r="AP3" s="508"/>
      <c r="AQ3" s="507"/>
      <c r="AR3" s="509"/>
      <c r="AS3" s="507"/>
      <c r="AT3" s="507"/>
    </row>
    <row r="4" spans="1:48" s="495" customFormat="1" ht="15">
      <c r="A4" s="784" t="s">
        <v>726</v>
      </c>
      <c r="B4" s="784"/>
      <c r="C4" s="784"/>
      <c r="D4" s="784"/>
      <c r="E4" s="784"/>
      <c r="F4" s="511"/>
      <c r="G4" s="511"/>
      <c r="H4" s="511"/>
      <c r="I4" s="511"/>
      <c r="J4" s="511"/>
      <c r="K4" s="511"/>
      <c r="L4" s="512"/>
      <c r="M4" s="511"/>
      <c r="N4" s="511"/>
      <c r="O4" s="511"/>
      <c r="P4" s="511"/>
      <c r="Q4" s="511"/>
      <c r="R4" s="511"/>
      <c r="S4" s="512"/>
      <c r="T4" s="512"/>
      <c r="U4" s="511"/>
      <c r="V4" s="511"/>
      <c r="W4" s="511"/>
      <c r="X4" s="511"/>
      <c r="Y4" s="511"/>
      <c r="Z4" s="511"/>
      <c r="AA4" s="512"/>
      <c r="AB4" s="512"/>
      <c r="AC4" s="511"/>
      <c r="AD4" s="511"/>
      <c r="AE4" s="511"/>
      <c r="AF4" s="511"/>
      <c r="AG4" s="511"/>
      <c r="AH4" s="511"/>
      <c r="AJ4" s="787" t="s">
        <v>449</v>
      </c>
      <c r="AK4" s="787"/>
      <c r="AL4" s="787"/>
      <c r="AM4" s="787"/>
      <c r="AN4" s="787"/>
      <c r="AO4" s="787"/>
      <c r="AP4" s="787"/>
      <c r="AQ4" s="787"/>
      <c r="AR4" s="787"/>
    </row>
    <row r="5" spans="1:48" s="495" customFormat="1" ht="15">
      <c r="A5" s="514" t="s">
        <v>712</v>
      </c>
      <c r="B5" s="490"/>
      <c r="C5" s="490"/>
      <c r="D5" s="490"/>
      <c r="E5" s="490"/>
      <c r="F5" s="511"/>
      <c r="G5" s="511"/>
      <c r="H5" s="511"/>
      <c r="I5" s="511"/>
      <c r="J5" s="511"/>
      <c r="K5" s="511"/>
      <c r="L5" s="512"/>
      <c r="M5" s="511"/>
      <c r="N5" s="511"/>
      <c r="O5" s="511"/>
      <c r="P5" s="511"/>
      <c r="Q5" s="511"/>
      <c r="R5" s="511"/>
      <c r="S5" s="512"/>
      <c r="T5" s="512"/>
      <c r="U5" s="511"/>
      <c r="V5" s="511"/>
      <c r="W5" s="511"/>
      <c r="X5" s="511"/>
      <c r="Y5" s="511"/>
      <c r="Z5" s="511"/>
      <c r="AA5" s="512"/>
      <c r="AB5" s="512"/>
      <c r="AC5" s="511"/>
      <c r="AD5" s="511"/>
      <c r="AE5" s="511"/>
      <c r="AF5" s="511"/>
      <c r="AG5" s="511"/>
      <c r="AH5" s="511"/>
      <c r="AJ5" s="515"/>
      <c r="AK5" s="515"/>
      <c r="AL5" s="515"/>
      <c r="AM5" s="515"/>
      <c r="AN5" s="515"/>
      <c r="AO5" s="515"/>
      <c r="AP5" s="515"/>
      <c r="AQ5" s="515"/>
      <c r="AR5" s="515"/>
    </row>
    <row r="6" spans="1:48" s="495" customFormat="1">
      <c r="A6" s="785" t="s">
        <v>713</v>
      </c>
      <c r="B6" s="785"/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5"/>
      <c r="X6" s="785"/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785"/>
      <c r="AJ6" s="785"/>
      <c r="AK6" s="785"/>
      <c r="AL6" s="785"/>
      <c r="AM6" s="785"/>
      <c r="AN6" s="785"/>
      <c r="AO6" s="785"/>
      <c r="AP6" s="785"/>
      <c r="AQ6" s="785"/>
      <c r="AR6" s="785"/>
    </row>
    <row r="7" spans="1:48" s="495" customFormat="1" ht="15">
      <c r="A7" s="788" t="s">
        <v>752</v>
      </c>
      <c r="B7" s="788"/>
      <c r="C7" s="788"/>
      <c r="D7" s="788"/>
      <c r="E7" s="788"/>
      <c r="F7" s="788"/>
      <c r="G7" s="788"/>
      <c r="H7" s="788"/>
      <c r="I7" s="788"/>
      <c r="J7" s="788"/>
      <c r="K7" s="788"/>
      <c r="L7" s="788"/>
      <c r="M7" s="788"/>
      <c r="N7" s="788"/>
      <c r="O7" s="788"/>
      <c r="P7" s="788"/>
      <c r="Q7" s="788"/>
      <c r="R7" s="788"/>
      <c r="S7" s="788"/>
      <c r="T7" s="788"/>
      <c r="U7" s="788"/>
      <c r="V7" s="788"/>
      <c r="W7" s="788"/>
      <c r="X7" s="788"/>
      <c r="Y7" s="788"/>
      <c r="Z7" s="788"/>
      <c r="AA7" s="788"/>
      <c r="AB7" s="788"/>
      <c r="AC7" s="788"/>
      <c r="AD7" s="788"/>
      <c r="AE7" s="788"/>
      <c r="AF7" s="788"/>
      <c r="AG7" s="788"/>
      <c r="AH7" s="788"/>
      <c r="AI7" s="788"/>
      <c r="AJ7" s="788"/>
      <c r="AK7" s="788"/>
      <c r="AL7" s="788"/>
      <c r="AM7" s="788"/>
      <c r="AN7" s="788"/>
      <c r="AO7" s="788"/>
      <c r="AP7" s="788"/>
      <c r="AQ7" s="788"/>
      <c r="AR7" s="788"/>
    </row>
    <row r="8" spans="1:48" s="495" customFormat="1" ht="15">
      <c r="A8" s="789"/>
      <c r="B8" s="789"/>
      <c r="C8" s="789"/>
      <c r="D8" s="789"/>
      <c r="E8" s="789"/>
      <c r="F8" s="789"/>
      <c r="G8" s="789"/>
      <c r="H8" s="789"/>
      <c r="I8" s="789"/>
      <c r="J8" s="789"/>
      <c r="K8" s="789"/>
      <c r="L8" s="789"/>
      <c r="M8" s="789"/>
      <c r="N8" s="789"/>
      <c r="O8" s="789"/>
      <c r="P8" s="789"/>
      <c r="Q8" s="789"/>
      <c r="R8" s="789"/>
      <c r="S8" s="789"/>
      <c r="T8" s="789"/>
      <c r="U8" s="789"/>
      <c r="V8" s="789"/>
      <c r="W8" s="789"/>
      <c r="X8" s="789"/>
      <c r="Y8" s="789"/>
      <c r="Z8" s="789"/>
      <c r="AA8" s="789"/>
      <c r="AB8" s="789"/>
      <c r="AC8" s="789"/>
      <c r="AD8" s="789"/>
      <c r="AE8" s="789"/>
      <c r="AF8" s="789"/>
      <c r="AG8" s="789"/>
      <c r="AH8" s="789"/>
      <c r="AI8" s="789"/>
      <c r="AJ8" s="789"/>
      <c r="AK8" s="789"/>
      <c r="AL8" s="789"/>
      <c r="AM8" s="789"/>
      <c r="AN8" s="789"/>
      <c r="AO8" s="789"/>
      <c r="AP8" s="789"/>
      <c r="AQ8" s="789"/>
      <c r="AR8" s="789"/>
    </row>
    <row r="9" spans="1:48" s="524" customFormat="1" ht="12.75">
      <c r="A9" s="519"/>
      <c r="B9" s="492"/>
      <c r="D9" s="525"/>
      <c r="E9" s="525"/>
      <c r="F9" s="526"/>
      <c r="G9" s="526"/>
      <c r="H9" s="526"/>
      <c r="I9" s="526"/>
      <c r="J9" s="526"/>
      <c r="K9" s="526"/>
      <c r="L9" s="525"/>
      <c r="M9" s="526"/>
      <c r="N9" s="526"/>
      <c r="O9" s="526"/>
      <c r="P9" s="526"/>
      <c r="Q9" s="526"/>
      <c r="R9" s="526"/>
      <c r="S9" s="525"/>
      <c r="T9" s="525"/>
      <c r="U9" s="526"/>
      <c r="V9" s="526"/>
      <c r="W9" s="526"/>
      <c r="X9" s="526"/>
      <c r="Y9" s="526"/>
      <c r="Z9" s="526"/>
      <c r="AA9" s="525"/>
      <c r="AB9" s="525"/>
      <c r="AC9" s="526"/>
      <c r="AD9" s="526"/>
      <c r="AE9" s="526"/>
      <c r="AF9" s="526"/>
      <c r="AG9" s="526"/>
      <c r="AH9" s="526"/>
      <c r="AI9" s="525"/>
      <c r="AK9" s="527"/>
      <c r="AL9" s="527"/>
      <c r="AM9" s="527"/>
      <c r="AN9" s="527"/>
      <c r="AO9" s="527"/>
      <c r="AP9" s="527"/>
    </row>
    <row r="10" spans="1:48" s="495" customFormat="1" ht="15">
      <c r="A10" s="519"/>
      <c r="B10" s="520"/>
      <c r="D10" s="512"/>
      <c r="E10" s="790" t="s">
        <v>715</v>
      </c>
      <c r="F10" s="790"/>
      <c r="G10" s="790"/>
      <c r="H10" s="790"/>
      <c r="I10" s="790"/>
      <c r="J10" s="790"/>
      <c r="K10" s="790"/>
      <c r="L10" s="790"/>
      <c r="M10" s="790"/>
      <c r="N10" s="790"/>
      <c r="O10" s="790"/>
      <c r="P10" s="790"/>
      <c r="Q10" s="790"/>
      <c r="R10" s="790"/>
      <c r="S10" s="790"/>
      <c r="T10" s="790"/>
      <c r="U10" s="570"/>
      <c r="V10" s="570"/>
      <c r="W10" s="570"/>
      <c r="X10" s="570"/>
      <c r="Y10" s="570"/>
      <c r="Z10" s="570"/>
      <c r="AA10" s="791" t="s">
        <v>743</v>
      </c>
      <c r="AB10" s="791"/>
      <c r="AC10" s="511"/>
      <c r="AD10" s="511"/>
      <c r="AE10" s="511"/>
      <c r="AF10" s="511"/>
      <c r="AG10" s="511"/>
      <c r="AH10" s="511"/>
      <c r="AJ10" s="792">
        <v>42005</v>
      </c>
      <c r="AK10" s="793"/>
      <c r="AL10" s="793"/>
      <c r="AM10" s="793"/>
      <c r="AN10" s="793"/>
      <c r="AO10" s="793"/>
      <c r="AP10" s="793"/>
      <c r="AQ10" s="793"/>
      <c r="AR10" s="793"/>
      <c r="AS10" s="532"/>
      <c r="AT10" s="532"/>
      <c r="AU10" s="532"/>
      <c r="AV10" s="532"/>
    </row>
    <row r="11" spans="1:48" s="542" customFormat="1" ht="15">
      <c r="A11" s="519"/>
      <c r="B11" s="492"/>
      <c r="C11" s="524"/>
      <c r="D11" s="525"/>
      <c r="E11" s="525"/>
      <c r="F11" s="526"/>
      <c r="G11" s="526"/>
      <c r="H11" s="526"/>
      <c r="I11" s="526"/>
      <c r="J11" s="526"/>
      <c r="K11" s="526"/>
      <c r="L11" s="525"/>
      <c r="M11" s="526"/>
      <c r="N11" s="526"/>
      <c r="O11" s="526"/>
      <c r="P11" s="526"/>
      <c r="Q11" s="526"/>
      <c r="R11" s="526"/>
      <c r="S11" s="525"/>
      <c r="T11" s="525"/>
      <c r="U11" s="526"/>
      <c r="V11" s="526"/>
      <c r="W11" s="526"/>
      <c r="X11" s="526"/>
      <c r="Y11" s="526"/>
      <c r="Z11" s="526"/>
      <c r="AA11" s="525"/>
      <c r="AB11" s="525"/>
      <c r="AC11" s="526"/>
      <c r="AD11" s="526"/>
      <c r="AE11" s="526"/>
      <c r="AF11" s="526"/>
      <c r="AG11" s="526"/>
      <c r="AH11" s="526"/>
      <c r="AI11" s="525"/>
      <c r="AJ11" s="524"/>
      <c r="AK11" s="527"/>
      <c r="AL11" s="527"/>
      <c r="AM11" s="527"/>
      <c r="AN11" s="527"/>
      <c r="AO11" s="527"/>
      <c r="AP11" s="527"/>
      <c r="AQ11" s="524"/>
      <c r="AR11" s="524"/>
      <c r="AS11" s="532"/>
      <c r="AT11" s="532"/>
      <c r="AU11" s="532"/>
      <c r="AV11" s="532"/>
    </row>
    <row r="12" spans="1:48" s="542" customFormat="1" ht="28.5">
      <c r="A12" s="519"/>
      <c r="B12" s="520"/>
      <c r="C12" s="529"/>
      <c r="D12" s="495"/>
      <c r="E12" s="529" t="s">
        <v>744</v>
      </c>
      <c r="F12" s="530" t="s">
        <v>30</v>
      </c>
      <c r="G12" s="530" t="s">
        <v>31</v>
      </c>
      <c r="H12" s="530" t="s">
        <v>32</v>
      </c>
      <c r="I12" s="530" t="s">
        <v>33</v>
      </c>
      <c r="J12" s="530" t="s">
        <v>52</v>
      </c>
      <c r="K12" s="530" t="s">
        <v>131</v>
      </c>
      <c r="L12" s="495"/>
      <c r="M12" s="530" t="s">
        <v>30</v>
      </c>
      <c r="N12" s="530" t="s">
        <v>31</v>
      </c>
      <c r="O12" s="530" t="s">
        <v>32</v>
      </c>
      <c r="P12" s="530" t="s">
        <v>33</v>
      </c>
      <c r="Q12" s="530" t="s">
        <v>52</v>
      </c>
      <c r="R12" s="530" t="s">
        <v>426</v>
      </c>
      <c r="S12" s="495"/>
      <c r="T12" s="529" t="s">
        <v>745</v>
      </c>
      <c r="U12" s="530" t="s">
        <v>30</v>
      </c>
      <c r="V12" s="530" t="s">
        <v>31</v>
      </c>
      <c r="W12" s="530" t="s">
        <v>32</v>
      </c>
      <c r="X12" s="530" t="s">
        <v>33</v>
      </c>
      <c r="Y12" s="530" t="s">
        <v>52</v>
      </c>
      <c r="Z12" s="530" t="s">
        <v>426</v>
      </c>
      <c r="AA12" s="529" t="s">
        <v>746</v>
      </c>
      <c r="AB12" s="529" t="s">
        <v>747</v>
      </c>
      <c r="AC12" s="530" t="s">
        <v>30</v>
      </c>
      <c r="AD12" s="530" t="s">
        <v>31</v>
      </c>
      <c r="AE12" s="530" t="s">
        <v>32</v>
      </c>
      <c r="AF12" s="530" t="s">
        <v>33</v>
      </c>
      <c r="AG12" s="530" t="s">
        <v>52</v>
      </c>
      <c r="AH12" s="530" t="s">
        <v>426</v>
      </c>
      <c r="AI12" s="531"/>
      <c r="AJ12" s="529" t="s">
        <v>744</v>
      </c>
      <c r="AK12" s="530" t="s">
        <v>30</v>
      </c>
      <c r="AL12" s="530" t="s">
        <v>31</v>
      </c>
      <c r="AM12" s="530" t="s">
        <v>32</v>
      </c>
      <c r="AN12" s="530" t="s">
        <v>33</v>
      </c>
      <c r="AO12" s="530" t="s">
        <v>52</v>
      </c>
      <c r="AP12" s="530" t="s">
        <v>426</v>
      </c>
      <c r="AQ12" s="495"/>
      <c r="AR12" s="529" t="s">
        <v>745</v>
      </c>
      <c r="AS12" s="532"/>
      <c r="AT12" s="532"/>
      <c r="AU12" s="532"/>
      <c r="AV12" s="532"/>
    </row>
    <row r="13" spans="1:48" s="542" customFormat="1" ht="23.25" customHeight="1">
      <c r="A13" s="533"/>
      <c r="B13" s="495"/>
      <c r="C13" s="534" t="s">
        <v>750</v>
      </c>
      <c r="D13" s="495"/>
      <c r="E13" s="576">
        <f t="shared" ref="E13:AR13" si="0">SUM(E14:E14)</f>
        <v>37046223833</v>
      </c>
      <c r="F13" s="576">
        <f t="shared" si="0"/>
        <v>0</v>
      </c>
      <c r="G13" s="576">
        <f t="shared" si="0"/>
        <v>0</v>
      </c>
      <c r="H13" s="576">
        <f t="shared" si="0"/>
        <v>0</v>
      </c>
      <c r="I13" s="576">
        <f t="shared" si="0"/>
        <v>0</v>
      </c>
      <c r="J13" s="576">
        <f t="shared" si="0"/>
        <v>0</v>
      </c>
      <c r="K13" s="576">
        <f t="shared" si="0"/>
        <v>0</v>
      </c>
      <c r="L13" s="576">
        <f t="shared" si="0"/>
        <v>0</v>
      </c>
      <c r="M13" s="576">
        <f t="shared" si="0"/>
        <v>0</v>
      </c>
      <c r="N13" s="576">
        <f t="shared" si="0"/>
        <v>0</v>
      </c>
      <c r="O13" s="576">
        <f t="shared" si="0"/>
        <v>0</v>
      </c>
      <c r="P13" s="576">
        <f t="shared" si="0"/>
        <v>0</v>
      </c>
      <c r="Q13" s="576">
        <f t="shared" si="0"/>
        <v>0</v>
      </c>
      <c r="R13" s="576">
        <f t="shared" si="0"/>
        <v>0</v>
      </c>
      <c r="S13" s="576">
        <f t="shared" si="0"/>
        <v>0</v>
      </c>
      <c r="T13" s="576">
        <f t="shared" si="0"/>
        <v>37046223833</v>
      </c>
      <c r="U13" s="576">
        <f t="shared" si="0"/>
        <v>0</v>
      </c>
      <c r="V13" s="576">
        <f t="shared" si="0"/>
        <v>0</v>
      </c>
      <c r="W13" s="576">
        <f t="shared" si="0"/>
        <v>0</v>
      </c>
      <c r="X13" s="576">
        <f t="shared" si="0"/>
        <v>0</v>
      </c>
      <c r="Y13" s="576">
        <f t="shared" si="0"/>
        <v>0</v>
      </c>
      <c r="Z13" s="576">
        <f t="shared" si="0"/>
        <v>0</v>
      </c>
      <c r="AA13" s="576">
        <f t="shared" si="0"/>
        <v>6052688172</v>
      </c>
      <c r="AB13" s="576">
        <f t="shared" si="0"/>
        <v>7810023194</v>
      </c>
      <c r="AC13" s="576">
        <f t="shared" si="0"/>
        <v>0</v>
      </c>
      <c r="AD13" s="576">
        <f t="shared" si="0"/>
        <v>0</v>
      </c>
      <c r="AE13" s="576">
        <f t="shared" si="0"/>
        <v>0</v>
      </c>
      <c r="AF13" s="576">
        <f t="shared" si="0"/>
        <v>0</v>
      </c>
      <c r="AG13" s="576">
        <f t="shared" si="0"/>
        <v>0</v>
      </c>
      <c r="AH13" s="576">
        <f t="shared" si="0"/>
        <v>0</v>
      </c>
      <c r="AI13" s="576">
        <f t="shared" si="0"/>
        <v>0</v>
      </c>
      <c r="AJ13" s="576">
        <f t="shared" si="0"/>
        <v>38803558855</v>
      </c>
      <c r="AK13" s="576">
        <f t="shared" si="0"/>
        <v>0</v>
      </c>
      <c r="AL13" s="576">
        <f t="shared" si="0"/>
        <v>0</v>
      </c>
      <c r="AM13" s="576">
        <f t="shared" si="0"/>
        <v>0</v>
      </c>
      <c r="AN13" s="576">
        <f t="shared" si="0"/>
        <v>0</v>
      </c>
      <c r="AO13" s="576">
        <f t="shared" si="0"/>
        <v>0</v>
      </c>
      <c r="AP13" s="576">
        <f t="shared" si="0"/>
        <v>0</v>
      </c>
      <c r="AQ13" s="576">
        <f t="shared" si="0"/>
        <v>0</v>
      </c>
      <c r="AR13" s="576">
        <f t="shared" si="0"/>
        <v>38803558855</v>
      </c>
      <c r="AS13" s="532"/>
      <c r="AT13" s="532"/>
      <c r="AU13" s="532"/>
      <c r="AV13" s="532"/>
    </row>
    <row r="14" spans="1:48" s="542" customFormat="1" ht="34.5" customHeight="1">
      <c r="A14" s="539"/>
      <c r="B14" s="540"/>
      <c r="C14" s="577" t="s">
        <v>751</v>
      </c>
      <c r="D14" s="495"/>
      <c r="E14" s="578">
        <v>37046223833</v>
      </c>
      <c r="F14" s="579"/>
      <c r="G14" s="579"/>
      <c r="H14" s="579"/>
      <c r="I14" s="579"/>
      <c r="J14" s="579"/>
      <c r="K14" s="579"/>
      <c r="L14" s="578"/>
      <c r="M14" s="579"/>
      <c r="N14" s="579"/>
      <c r="O14" s="579"/>
      <c r="P14" s="579"/>
      <c r="Q14" s="579"/>
      <c r="R14" s="579"/>
      <c r="S14" s="578"/>
      <c r="T14" s="578">
        <f>E14</f>
        <v>37046223833</v>
      </c>
      <c r="U14" s="579"/>
      <c r="V14" s="579"/>
      <c r="W14" s="579"/>
      <c r="X14" s="579"/>
      <c r="Y14" s="579"/>
      <c r="Z14" s="579"/>
      <c r="AA14" s="578">
        <v>6052688172</v>
      </c>
      <c r="AB14" s="578">
        <v>7810023194</v>
      </c>
      <c r="AC14" s="580"/>
      <c r="AD14" s="580"/>
      <c r="AE14" s="580"/>
      <c r="AF14" s="580"/>
      <c r="AG14" s="580"/>
      <c r="AH14" s="580"/>
      <c r="AI14" s="576"/>
      <c r="AJ14" s="578">
        <v>38803558855</v>
      </c>
      <c r="AK14" s="579"/>
      <c r="AL14" s="579"/>
      <c r="AM14" s="579"/>
      <c r="AN14" s="579"/>
      <c r="AO14" s="579"/>
      <c r="AP14" s="579"/>
      <c r="AQ14" s="578"/>
      <c r="AR14" s="578">
        <f>AJ14</f>
        <v>38803558855</v>
      </c>
      <c r="AS14" s="532"/>
      <c r="AT14" s="532"/>
      <c r="AU14" s="532"/>
      <c r="AV14" s="532"/>
    </row>
    <row r="15" spans="1:48" ht="27" customHeight="1">
      <c r="A15" s="539"/>
      <c r="B15" s="540"/>
      <c r="C15" s="581" t="s">
        <v>749</v>
      </c>
      <c r="D15" s="512"/>
      <c r="E15" s="557"/>
      <c r="F15" s="558"/>
      <c r="G15" s="558"/>
      <c r="H15" s="558"/>
      <c r="I15" s="558"/>
      <c r="J15" s="558"/>
      <c r="K15" s="558"/>
      <c r="L15" s="557"/>
      <c r="M15" s="558"/>
      <c r="N15" s="558"/>
      <c r="O15" s="558"/>
      <c r="P15" s="558"/>
      <c r="Q15" s="558"/>
      <c r="R15" s="558"/>
      <c r="S15" s="557"/>
      <c r="T15" s="557"/>
      <c r="U15" s="558"/>
      <c r="V15" s="558"/>
      <c r="W15" s="558"/>
      <c r="X15" s="558"/>
      <c r="Y15" s="558"/>
      <c r="Z15" s="558"/>
      <c r="AA15" s="557"/>
      <c r="AB15" s="557">
        <v>54728000000</v>
      </c>
      <c r="AC15" s="558"/>
      <c r="AD15" s="558"/>
      <c r="AE15" s="558"/>
      <c r="AF15" s="558"/>
      <c r="AG15" s="558"/>
      <c r="AH15" s="558"/>
      <c r="AI15" s="557"/>
      <c r="AJ15" s="572">
        <v>54728000000</v>
      </c>
      <c r="AK15" s="558"/>
      <c r="AL15" s="558"/>
      <c r="AM15" s="558"/>
      <c r="AN15" s="558"/>
      <c r="AO15" s="558"/>
      <c r="AP15" s="558"/>
      <c r="AQ15" s="557"/>
      <c r="AR15" s="572">
        <v>54728000000</v>
      </c>
      <c r="AS15" s="566"/>
    </row>
    <row r="16" spans="1:48" ht="26.25" customHeight="1">
      <c r="A16" s="539"/>
      <c r="B16" s="540"/>
      <c r="C16" s="555" t="s">
        <v>723</v>
      </c>
      <c r="D16" s="556"/>
      <c r="E16" s="557">
        <f t="shared" ref="E16:AR16" si="1">SUM(E14:E15)</f>
        <v>37046223833</v>
      </c>
      <c r="F16" s="557">
        <f t="shared" si="1"/>
        <v>0</v>
      </c>
      <c r="G16" s="557">
        <f t="shared" si="1"/>
        <v>0</v>
      </c>
      <c r="H16" s="557">
        <f t="shared" si="1"/>
        <v>0</v>
      </c>
      <c r="I16" s="557">
        <f t="shared" si="1"/>
        <v>0</v>
      </c>
      <c r="J16" s="557">
        <f t="shared" si="1"/>
        <v>0</v>
      </c>
      <c r="K16" s="557">
        <f t="shared" si="1"/>
        <v>0</v>
      </c>
      <c r="L16" s="557">
        <f t="shared" si="1"/>
        <v>0</v>
      </c>
      <c r="M16" s="557">
        <f t="shared" si="1"/>
        <v>0</v>
      </c>
      <c r="N16" s="557">
        <f t="shared" si="1"/>
        <v>0</v>
      </c>
      <c r="O16" s="557">
        <f t="shared" si="1"/>
        <v>0</v>
      </c>
      <c r="P16" s="557">
        <f t="shared" si="1"/>
        <v>0</v>
      </c>
      <c r="Q16" s="557">
        <f t="shared" si="1"/>
        <v>0</v>
      </c>
      <c r="R16" s="557">
        <f t="shared" si="1"/>
        <v>0</v>
      </c>
      <c r="S16" s="557">
        <f t="shared" si="1"/>
        <v>0</v>
      </c>
      <c r="T16" s="557">
        <f t="shared" si="1"/>
        <v>37046223833</v>
      </c>
      <c r="U16" s="557">
        <f t="shared" si="1"/>
        <v>0</v>
      </c>
      <c r="V16" s="557">
        <f t="shared" si="1"/>
        <v>0</v>
      </c>
      <c r="W16" s="557">
        <f t="shared" si="1"/>
        <v>0</v>
      </c>
      <c r="X16" s="557">
        <f t="shared" si="1"/>
        <v>0</v>
      </c>
      <c r="Y16" s="557">
        <f t="shared" si="1"/>
        <v>0</v>
      </c>
      <c r="Z16" s="557">
        <f t="shared" si="1"/>
        <v>0</v>
      </c>
      <c r="AA16" s="557">
        <f t="shared" si="1"/>
        <v>6052688172</v>
      </c>
      <c r="AB16" s="557">
        <f t="shared" si="1"/>
        <v>62538023194</v>
      </c>
      <c r="AC16" s="557">
        <f t="shared" si="1"/>
        <v>0</v>
      </c>
      <c r="AD16" s="557">
        <f t="shared" si="1"/>
        <v>0</v>
      </c>
      <c r="AE16" s="557">
        <f t="shared" si="1"/>
        <v>0</v>
      </c>
      <c r="AF16" s="557">
        <f t="shared" si="1"/>
        <v>0</v>
      </c>
      <c r="AG16" s="557">
        <f t="shared" si="1"/>
        <v>0</v>
      </c>
      <c r="AH16" s="557">
        <f t="shared" si="1"/>
        <v>0</v>
      </c>
      <c r="AI16" s="557">
        <f t="shared" si="1"/>
        <v>0</v>
      </c>
      <c r="AJ16" s="557">
        <f t="shared" si="1"/>
        <v>93531558855</v>
      </c>
      <c r="AK16" s="557">
        <f t="shared" si="1"/>
        <v>0</v>
      </c>
      <c r="AL16" s="557">
        <f t="shared" si="1"/>
        <v>0</v>
      </c>
      <c r="AM16" s="557">
        <f t="shared" si="1"/>
        <v>0</v>
      </c>
      <c r="AN16" s="557">
        <f t="shared" si="1"/>
        <v>0</v>
      </c>
      <c r="AO16" s="557">
        <f t="shared" si="1"/>
        <v>0</v>
      </c>
      <c r="AP16" s="557">
        <f t="shared" si="1"/>
        <v>0</v>
      </c>
      <c r="AQ16" s="557">
        <f t="shared" si="1"/>
        <v>0</v>
      </c>
      <c r="AR16" s="557">
        <f t="shared" si="1"/>
        <v>93531558855</v>
      </c>
    </row>
    <row r="17" spans="1:44">
      <c r="A17" s="539"/>
      <c r="B17" s="540"/>
      <c r="C17" s="543"/>
      <c r="D17" s="512"/>
      <c r="E17" s="545"/>
      <c r="F17" s="546"/>
      <c r="G17" s="546"/>
      <c r="H17" s="546"/>
      <c r="I17" s="546"/>
      <c r="J17" s="546"/>
      <c r="K17" s="546"/>
      <c r="L17" s="545"/>
      <c r="M17" s="546"/>
      <c r="N17" s="546"/>
      <c r="O17" s="546"/>
      <c r="P17" s="546"/>
      <c r="Q17" s="546"/>
      <c r="R17" s="546"/>
      <c r="S17" s="545"/>
      <c r="T17" s="545"/>
      <c r="U17" s="546"/>
      <c r="V17" s="546"/>
      <c r="W17" s="546"/>
      <c r="X17" s="546"/>
      <c r="Y17" s="546"/>
      <c r="Z17" s="546"/>
      <c r="AA17" s="545"/>
      <c r="AB17" s="545"/>
      <c r="AC17" s="546"/>
      <c r="AD17" s="546"/>
      <c r="AE17" s="546"/>
      <c r="AF17" s="546"/>
      <c r="AG17" s="546"/>
      <c r="AH17" s="546"/>
      <c r="AI17" s="545"/>
      <c r="AJ17" s="574"/>
      <c r="AK17" s="546"/>
      <c r="AL17" s="546"/>
      <c r="AM17" s="546"/>
      <c r="AN17" s="546"/>
      <c r="AO17" s="546"/>
      <c r="AP17" s="546"/>
      <c r="AQ17" s="545"/>
      <c r="AR17" s="574"/>
    </row>
    <row r="18" spans="1:44">
      <c r="A18" s="539"/>
      <c r="B18" s="540"/>
      <c r="C18" s="543"/>
      <c r="D18" s="512"/>
      <c r="E18" s="545"/>
      <c r="F18" s="546"/>
      <c r="G18" s="546"/>
      <c r="H18" s="546"/>
      <c r="I18" s="546"/>
      <c r="J18" s="546"/>
      <c r="K18" s="546"/>
      <c r="L18" s="545"/>
      <c r="M18" s="546"/>
      <c r="N18" s="546"/>
      <c r="O18" s="546"/>
      <c r="P18" s="546"/>
      <c r="Q18" s="546"/>
      <c r="R18" s="546"/>
      <c r="S18" s="545"/>
      <c r="T18" s="545"/>
      <c r="U18" s="546"/>
      <c r="V18" s="546"/>
      <c r="W18" s="546"/>
      <c r="X18" s="546"/>
      <c r="Y18" s="546"/>
      <c r="Z18" s="546"/>
      <c r="AA18" s="545"/>
      <c r="AB18" s="545"/>
      <c r="AC18" s="546"/>
      <c r="AD18" s="546"/>
      <c r="AE18" s="546"/>
      <c r="AF18" s="546"/>
      <c r="AG18" s="546"/>
      <c r="AH18" s="546"/>
      <c r="AI18" s="545"/>
      <c r="AJ18" s="574"/>
      <c r="AK18" s="546"/>
      <c r="AL18" s="546"/>
      <c r="AM18" s="546"/>
      <c r="AN18" s="546"/>
      <c r="AO18" s="546"/>
      <c r="AP18" s="546"/>
      <c r="AQ18" s="545"/>
      <c r="AR18" s="574"/>
    </row>
    <row r="19" spans="1:44">
      <c r="A19" s="539"/>
      <c r="B19" s="540"/>
      <c r="C19" s="543"/>
      <c r="D19" s="512"/>
      <c r="E19" s="545"/>
      <c r="F19" s="546"/>
      <c r="G19" s="546"/>
      <c r="H19" s="546"/>
      <c r="I19" s="546"/>
      <c r="J19" s="546"/>
      <c r="K19" s="546"/>
      <c r="L19" s="545"/>
      <c r="M19" s="546"/>
      <c r="N19" s="546"/>
      <c r="O19" s="546"/>
      <c r="P19" s="546"/>
      <c r="Q19" s="546"/>
      <c r="R19" s="546"/>
      <c r="S19" s="545"/>
      <c r="T19" s="545"/>
      <c r="U19" s="546"/>
      <c r="V19" s="546"/>
      <c r="W19" s="546"/>
      <c r="X19" s="546"/>
      <c r="Y19" s="546"/>
      <c r="Z19" s="546"/>
      <c r="AA19" s="545"/>
      <c r="AB19" s="545"/>
      <c r="AC19" s="546"/>
      <c r="AD19" s="546"/>
      <c r="AE19" s="546"/>
      <c r="AF19" s="546"/>
      <c r="AG19" s="546"/>
      <c r="AH19" s="546"/>
      <c r="AI19" s="545"/>
      <c r="AJ19" s="574"/>
      <c r="AK19" s="546"/>
      <c r="AL19" s="546"/>
      <c r="AM19" s="546"/>
      <c r="AN19" s="546"/>
      <c r="AO19" s="546"/>
      <c r="AP19" s="546"/>
      <c r="AQ19" s="545"/>
      <c r="AR19" s="574"/>
    </row>
    <row r="20" spans="1:44">
      <c r="A20" s="539"/>
      <c r="B20" s="540"/>
      <c r="C20" s="543"/>
      <c r="D20" s="512"/>
      <c r="E20" s="545"/>
      <c r="F20" s="546"/>
      <c r="G20" s="546"/>
      <c r="H20" s="546"/>
      <c r="I20" s="546"/>
      <c r="J20" s="546"/>
      <c r="K20" s="546"/>
      <c r="L20" s="545"/>
      <c r="M20" s="546"/>
      <c r="N20" s="546"/>
      <c r="O20" s="546"/>
      <c r="P20" s="546"/>
      <c r="Q20" s="546"/>
      <c r="R20" s="546"/>
      <c r="S20" s="545"/>
      <c r="T20" s="545"/>
      <c r="U20" s="546"/>
      <c r="V20" s="546"/>
      <c r="W20" s="546"/>
      <c r="X20" s="546"/>
      <c r="Y20" s="546"/>
      <c r="Z20" s="546"/>
      <c r="AA20" s="545"/>
      <c r="AB20" s="545"/>
      <c r="AC20" s="546"/>
      <c r="AD20" s="546"/>
      <c r="AE20" s="546"/>
      <c r="AF20" s="546"/>
      <c r="AG20" s="546"/>
      <c r="AH20" s="546"/>
      <c r="AI20" s="545"/>
      <c r="AJ20" s="574"/>
      <c r="AK20" s="546"/>
      <c r="AL20" s="546"/>
      <c r="AM20" s="546"/>
      <c r="AN20" s="546"/>
      <c r="AO20" s="546"/>
      <c r="AP20" s="546"/>
      <c r="AQ20" s="545"/>
      <c r="AR20" s="574"/>
    </row>
    <row r="21" spans="1:44">
      <c r="A21" s="539"/>
      <c r="B21" s="540"/>
      <c r="C21" s="543"/>
      <c r="D21" s="512"/>
      <c r="E21" s="545"/>
      <c r="F21" s="546"/>
      <c r="G21" s="546"/>
      <c r="H21" s="546"/>
      <c r="I21" s="546"/>
      <c r="J21" s="546"/>
      <c r="K21" s="546"/>
      <c r="L21" s="545"/>
      <c r="M21" s="546"/>
      <c r="N21" s="546"/>
      <c r="O21" s="546"/>
      <c r="P21" s="546"/>
      <c r="Q21" s="546"/>
      <c r="R21" s="546"/>
      <c r="S21" s="545"/>
      <c r="T21" s="545"/>
      <c r="U21" s="546"/>
      <c r="V21" s="546"/>
      <c r="W21" s="546"/>
      <c r="X21" s="546"/>
      <c r="Y21" s="546"/>
      <c r="Z21" s="546"/>
      <c r="AA21" s="545"/>
      <c r="AB21" s="545"/>
      <c r="AC21" s="546"/>
      <c r="AD21" s="546"/>
      <c r="AE21" s="546"/>
      <c r="AF21" s="546"/>
      <c r="AG21" s="546"/>
      <c r="AH21" s="546"/>
      <c r="AI21" s="545"/>
      <c r="AJ21" s="574"/>
      <c r="AK21" s="546"/>
      <c r="AL21" s="546"/>
      <c r="AM21" s="546"/>
      <c r="AN21" s="546"/>
      <c r="AO21" s="546"/>
      <c r="AP21" s="546"/>
      <c r="AQ21" s="545"/>
      <c r="AR21" s="574"/>
    </row>
    <row r="22" spans="1:44">
      <c r="A22" s="539"/>
      <c r="B22" s="540"/>
      <c r="C22" s="543"/>
      <c r="D22" s="512"/>
      <c r="E22" s="545"/>
      <c r="F22" s="546"/>
      <c r="G22" s="546"/>
      <c r="H22" s="546"/>
      <c r="I22" s="546"/>
      <c r="J22" s="546"/>
      <c r="K22" s="546"/>
      <c r="L22" s="545"/>
      <c r="M22" s="546"/>
      <c r="N22" s="546"/>
      <c r="O22" s="546"/>
      <c r="P22" s="546"/>
      <c r="Q22" s="546"/>
      <c r="R22" s="546"/>
      <c r="S22" s="545"/>
      <c r="T22" s="545"/>
      <c r="U22" s="546"/>
      <c r="V22" s="546"/>
      <c r="W22" s="546"/>
      <c r="X22" s="546"/>
      <c r="Y22" s="546"/>
      <c r="Z22" s="546"/>
      <c r="AA22" s="545"/>
      <c r="AB22" s="545"/>
      <c r="AC22" s="546"/>
      <c r="AD22" s="546"/>
      <c r="AE22" s="546"/>
      <c r="AF22" s="546"/>
      <c r="AG22" s="546"/>
      <c r="AH22" s="546"/>
      <c r="AI22" s="545"/>
      <c r="AJ22" s="574"/>
      <c r="AK22" s="546"/>
      <c r="AL22" s="546"/>
      <c r="AM22" s="546"/>
      <c r="AN22" s="546"/>
      <c r="AO22" s="546"/>
      <c r="AP22" s="546"/>
      <c r="AQ22" s="545"/>
      <c r="AR22" s="574"/>
    </row>
    <row r="23" spans="1:44">
      <c r="A23" s="539"/>
      <c r="B23" s="540"/>
      <c r="C23" s="543"/>
      <c r="D23" s="512"/>
      <c r="E23" s="545"/>
      <c r="F23" s="546"/>
      <c r="G23" s="546"/>
      <c r="H23" s="546"/>
      <c r="I23" s="546"/>
      <c r="J23" s="546"/>
      <c r="K23" s="546"/>
      <c r="L23" s="545"/>
      <c r="M23" s="546"/>
      <c r="N23" s="546"/>
      <c r="O23" s="546"/>
      <c r="P23" s="546"/>
      <c r="Q23" s="546"/>
      <c r="R23" s="546"/>
      <c r="S23" s="545"/>
      <c r="T23" s="545"/>
      <c r="U23" s="546"/>
      <c r="V23" s="546"/>
      <c r="W23" s="546"/>
      <c r="X23" s="546"/>
      <c r="Y23" s="546"/>
      <c r="Z23" s="546"/>
      <c r="AA23" s="545"/>
      <c r="AB23" s="545"/>
      <c r="AC23" s="546"/>
      <c r="AD23" s="546"/>
      <c r="AE23" s="546"/>
      <c r="AF23" s="546"/>
      <c r="AG23" s="546"/>
      <c r="AH23" s="546"/>
      <c r="AI23" s="545"/>
      <c r="AJ23" s="574"/>
      <c r="AK23" s="546"/>
      <c r="AL23" s="546"/>
      <c r="AM23" s="546"/>
      <c r="AN23" s="546"/>
      <c r="AO23" s="546"/>
      <c r="AP23" s="546"/>
      <c r="AQ23" s="545"/>
      <c r="AR23" s="574"/>
    </row>
    <row r="24" spans="1:44">
      <c r="A24" s="539"/>
      <c r="B24" s="540"/>
      <c r="C24" s="543"/>
      <c r="D24" s="512"/>
      <c r="E24" s="545"/>
      <c r="F24" s="546"/>
      <c r="G24" s="546"/>
      <c r="H24" s="546"/>
      <c r="I24" s="546"/>
      <c r="J24" s="546"/>
      <c r="K24" s="546"/>
      <c r="L24" s="545"/>
      <c r="M24" s="546"/>
      <c r="N24" s="546"/>
      <c r="O24" s="546"/>
      <c r="P24" s="546"/>
      <c r="Q24" s="546"/>
      <c r="R24" s="546"/>
      <c r="S24" s="545"/>
      <c r="T24" s="545"/>
      <c r="U24" s="546"/>
      <c r="V24" s="546"/>
      <c r="W24" s="546"/>
      <c r="X24" s="546"/>
      <c r="Y24" s="546"/>
      <c r="Z24" s="546"/>
      <c r="AA24" s="545"/>
      <c r="AB24" s="545"/>
      <c r="AC24" s="546"/>
      <c r="AD24" s="546"/>
      <c r="AE24" s="546"/>
      <c r="AF24" s="546"/>
      <c r="AG24" s="546"/>
      <c r="AH24" s="546"/>
      <c r="AI24" s="545"/>
      <c r="AJ24" s="574"/>
      <c r="AK24" s="546"/>
      <c r="AL24" s="546"/>
      <c r="AM24" s="546"/>
      <c r="AN24" s="546"/>
      <c r="AO24" s="546"/>
      <c r="AP24" s="546"/>
      <c r="AQ24" s="545"/>
      <c r="AR24" s="574"/>
    </row>
    <row r="25" spans="1:44">
      <c r="A25" s="539"/>
      <c r="B25" s="540"/>
      <c r="C25" s="543"/>
      <c r="D25" s="512"/>
      <c r="E25" s="545"/>
      <c r="F25" s="546"/>
      <c r="G25" s="546"/>
      <c r="H25" s="546"/>
      <c r="I25" s="546"/>
      <c r="J25" s="546"/>
      <c r="K25" s="546"/>
      <c r="L25" s="545"/>
      <c r="M25" s="546"/>
      <c r="N25" s="546"/>
      <c r="O25" s="546"/>
      <c r="P25" s="546"/>
      <c r="Q25" s="546"/>
      <c r="R25" s="546"/>
      <c r="S25" s="545"/>
      <c r="T25" s="545"/>
      <c r="U25" s="546"/>
      <c r="V25" s="546"/>
      <c r="W25" s="546"/>
      <c r="X25" s="546"/>
      <c r="Y25" s="546"/>
      <c r="Z25" s="546"/>
      <c r="AA25" s="545"/>
      <c r="AB25" s="545"/>
      <c r="AC25" s="546"/>
      <c r="AD25" s="546"/>
      <c r="AE25" s="546"/>
      <c r="AF25" s="546"/>
      <c r="AG25" s="546"/>
      <c r="AH25" s="546"/>
      <c r="AI25" s="545"/>
      <c r="AJ25" s="574"/>
      <c r="AK25" s="546"/>
      <c r="AL25" s="546"/>
      <c r="AM25" s="546"/>
      <c r="AN25" s="546"/>
      <c r="AO25" s="546"/>
      <c r="AP25" s="546"/>
      <c r="AQ25" s="545"/>
      <c r="AR25" s="574"/>
    </row>
    <row r="26" spans="1:44">
      <c r="A26" s="539"/>
      <c r="B26" s="540"/>
      <c r="C26" s="543"/>
      <c r="D26" s="512"/>
      <c r="E26" s="545"/>
      <c r="F26" s="546"/>
      <c r="G26" s="546"/>
      <c r="H26" s="546"/>
      <c r="I26" s="546"/>
      <c r="J26" s="546"/>
      <c r="K26" s="546"/>
      <c r="L26" s="545"/>
      <c r="M26" s="546"/>
      <c r="N26" s="546"/>
      <c r="O26" s="546"/>
      <c r="P26" s="546"/>
      <c r="Q26" s="546"/>
      <c r="R26" s="546"/>
      <c r="S26" s="545"/>
      <c r="T26" s="545"/>
      <c r="U26" s="546"/>
      <c r="V26" s="546"/>
      <c r="W26" s="546"/>
      <c r="X26" s="546"/>
      <c r="Y26" s="546"/>
      <c r="Z26" s="546"/>
      <c r="AA26" s="545"/>
      <c r="AB26" s="545"/>
      <c r="AC26" s="546"/>
      <c r="AD26" s="546"/>
      <c r="AE26" s="546"/>
      <c r="AF26" s="546"/>
      <c r="AG26" s="546"/>
      <c r="AH26" s="546"/>
      <c r="AI26" s="545"/>
      <c r="AJ26" s="574"/>
      <c r="AK26" s="546"/>
      <c r="AL26" s="546"/>
      <c r="AM26" s="546"/>
      <c r="AN26" s="546"/>
      <c r="AO26" s="546"/>
      <c r="AP26" s="546"/>
      <c r="AQ26" s="545"/>
      <c r="AR26" s="574"/>
    </row>
    <row r="27" spans="1:44">
      <c r="A27" s="539"/>
      <c r="B27" s="540"/>
      <c r="C27" s="543"/>
      <c r="D27" s="512"/>
      <c r="E27" s="545"/>
      <c r="F27" s="546"/>
      <c r="G27" s="546"/>
      <c r="H27" s="546"/>
      <c r="I27" s="546"/>
      <c r="J27" s="546"/>
      <c r="K27" s="546"/>
      <c r="L27" s="545"/>
      <c r="M27" s="546"/>
      <c r="N27" s="546"/>
      <c r="O27" s="546"/>
      <c r="P27" s="546"/>
      <c r="Q27" s="546"/>
      <c r="R27" s="546"/>
      <c r="S27" s="545"/>
      <c r="T27" s="545"/>
      <c r="U27" s="546"/>
      <c r="V27" s="546"/>
      <c r="W27" s="546"/>
      <c r="X27" s="546"/>
      <c r="Y27" s="546"/>
      <c r="Z27" s="546"/>
      <c r="AA27" s="545"/>
      <c r="AB27" s="545"/>
      <c r="AC27" s="546"/>
      <c r="AD27" s="546"/>
      <c r="AE27" s="546"/>
      <c r="AF27" s="546"/>
      <c r="AG27" s="546"/>
      <c r="AH27" s="546"/>
      <c r="AI27" s="545"/>
      <c r="AJ27" s="574"/>
      <c r="AK27" s="546"/>
      <c r="AL27" s="546"/>
      <c r="AM27" s="546"/>
      <c r="AN27" s="546"/>
      <c r="AO27" s="546"/>
      <c r="AP27" s="546"/>
      <c r="AQ27" s="545"/>
      <c r="AR27" s="574"/>
    </row>
    <row r="28" spans="1:44">
      <c r="A28" s="539"/>
      <c r="B28" s="540"/>
      <c r="C28" s="543"/>
      <c r="D28" s="512"/>
      <c r="E28" s="545"/>
      <c r="F28" s="546"/>
      <c r="G28" s="546"/>
      <c r="H28" s="546"/>
      <c r="I28" s="546"/>
      <c r="J28" s="546"/>
      <c r="K28" s="546"/>
      <c r="L28" s="545"/>
      <c r="M28" s="546"/>
      <c r="N28" s="546"/>
      <c r="O28" s="546"/>
      <c r="P28" s="546"/>
      <c r="Q28" s="546"/>
      <c r="R28" s="546"/>
      <c r="S28" s="545"/>
      <c r="T28" s="545"/>
      <c r="U28" s="546"/>
      <c r="V28" s="546"/>
      <c r="W28" s="546"/>
      <c r="X28" s="546"/>
      <c r="Y28" s="546"/>
      <c r="Z28" s="546"/>
      <c r="AA28" s="545"/>
      <c r="AB28" s="545"/>
      <c r="AC28" s="546"/>
      <c r="AD28" s="546"/>
      <c r="AE28" s="546"/>
      <c r="AF28" s="546"/>
      <c r="AG28" s="546"/>
      <c r="AH28" s="546"/>
      <c r="AI28" s="545"/>
      <c r="AJ28" s="574"/>
      <c r="AK28" s="546"/>
      <c r="AL28" s="546"/>
      <c r="AM28" s="546"/>
      <c r="AN28" s="546"/>
      <c r="AO28" s="546"/>
      <c r="AP28" s="546"/>
      <c r="AQ28" s="545"/>
      <c r="AR28" s="574"/>
    </row>
    <row r="29" spans="1:44">
      <c r="A29" s="539"/>
      <c r="B29" s="540"/>
      <c r="C29" s="543"/>
      <c r="D29" s="512"/>
      <c r="E29" s="545"/>
      <c r="F29" s="546"/>
      <c r="G29" s="546"/>
      <c r="H29" s="546"/>
      <c r="I29" s="546"/>
      <c r="J29" s="546"/>
      <c r="K29" s="546"/>
      <c r="L29" s="545"/>
      <c r="M29" s="546"/>
      <c r="N29" s="546"/>
      <c r="O29" s="546"/>
      <c r="P29" s="546"/>
      <c r="Q29" s="546"/>
      <c r="R29" s="546"/>
      <c r="S29" s="545"/>
      <c r="T29" s="545"/>
      <c r="U29" s="546"/>
      <c r="V29" s="546"/>
      <c r="W29" s="546"/>
      <c r="X29" s="546"/>
      <c r="Y29" s="546"/>
      <c r="Z29" s="546"/>
      <c r="AA29" s="545"/>
      <c r="AB29" s="545"/>
      <c r="AC29" s="546"/>
      <c r="AD29" s="546"/>
      <c r="AE29" s="546"/>
      <c r="AF29" s="546"/>
      <c r="AG29" s="546"/>
      <c r="AH29" s="546"/>
      <c r="AI29" s="545"/>
      <c r="AJ29" s="574"/>
      <c r="AK29" s="546"/>
      <c r="AL29" s="546"/>
      <c r="AM29" s="546"/>
      <c r="AN29" s="546"/>
      <c r="AO29" s="546"/>
      <c r="AP29" s="546"/>
      <c r="AQ29" s="545"/>
      <c r="AR29" s="574"/>
    </row>
    <row r="30" spans="1:44">
      <c r="A30" s="539"/>
      <c r="B30" s="540"/>
      <c r="C30" s="543"/>
      <c r="D30" s="512"/>
      <c r="E30" s="545"/>
      <c r="F30" s="546"/>
      <c r="G30" s="546"/>
      <c r="H30" s="546"/>
      <c r="I30" s="546"/>
      <c r="J30" s="546"/>
      <c r="K30" s="546"/>
      <c r="L30" s="545"/>
      <c r="M30" s="546"/>
      <c r="N30" s="546"/>
      <c r="O30" s="546"/>
      <c r="P30" s="546"/>
      <c r="Q30" s="546"/>
      <c r="R30" s="546"/>
      <c r="S30" s="545"/>
      <c r="T30" s="545"/>
      <c r="U30" s="546"/>
      <c r="V30" s="546"/>
      <c r="W30" s="546"/>
      <c r="X30" s="546"/>
      <c r="Y30" s="546"/>
      <c r="Z30" s="546"/>
      <c r="AA30" s="545"/>
      <c r="AB30" s="545"/>
      <c r="AC30" s="546"/>
      <c r="AD30" s="546"/>
      <c r="AE30" s="546"/>
      <c r="AF30" s="546"/>
      <c r="AG30" s="546"/>
      <c r="AH30" s="546"/>
      <c r="AI30" s="545"/>
      <c r="AJ30" s="574"/>
      <c r="AK30" s="546"/>
      <c r="AL30" s="546"/>
      <c r="AM30" s="546"/>
      <c r="AN30" s="546"/>
      <c r="AO30" s="546"/>
      <c r="AP30" s="546"/>
      <c r="AQ30" s="545"/>
      <c r="AR30" s="574"/>
    </row>
    <row r="31" spans="1:44">
      <c r="A31" s="539"/>
      <c r="B31" s="540"/>
      <c r="C31" s="543"/>
      <c r="D31" s="512"/>
      <c r="E31" s="545"/>
      <c r="F31" s="546"/>
      <c r="G31" s="546"/>
      <c r="H31" s="546"/>
      <c r="I31" s="546"/>
      <c r="J31" s="546"/>
      <c r="K31" s="546"/>
      <c r="L31" s="545"/>
      <c r="M31" s="546"/>
      <c r="N31" s="546"/>
      <c r="O31" s="546"/>
      <c r="P31" s="546"/>
      <c r="Q31" s="546"/>
      <c r="R31" s="546"/>
      <c r="S31" s="545"/>
      <c r="T31" s="545"/>
      <c r="U31" s="546"/>
      <c r="V31" s="546"/>
      <c r="W31" s="546"/>
      <c r="X31" s="546"/>
      <c r="Y31" s="546"/>
      <c r="Z31" s="546"/>
      <c r="AA31" s="545"/>
      <c r="AB31" s="545"/>
      <c r="AC31" s="546"/>
      <c r="AD31" s="546"/>
      <c r="AE31" s="546"/>
      <c r="AF31" s="546"/>
      <c r="AG31" s="546"/>
      <c r="AH31" s="546"/>
      <c r="AI31" s="545"/>
      <c r="AJ31" s="574"/>
      <c r="AK31" s="546"/>
      <c r="AL31" s="546"/>
      <c r="AM31" s="546"/>
      <c r="AN31" s="546"/>
      <c r="AO31" s="546"/>
      <c r="AP31" s="546"/>
      <c r="AQ31" s="545"/>
      <c r="AR31" s="574"/>
    </row>
    <row r="32" spans="1:44">
      <c r="A32" s="539"/>
      <c r="B32" s="540"/>
      <c r="C32" s="543"/>
      <c r="D32" s="512"/>
      <c r="E32" s="545"/>
      <c r="F32" s="546"/>
      <c r="G32" s="546"/>
      <c r="H32" s="546"/>
      <c r="I32" s="546"/>
      <c r="J32" s="546"/>
      <c r="K32" s="546"/>
      <c r="L32" s="545"/>
      <c r="M32" s="546"/>
      <c r="N32" s="546"/>
      <c r="O32" s="546"/>
      <c r="P32" s="546"/>
      <c r="Q32" s="546"/>
      <c r="R32" s="546"/>
      <c r="S32" s="545"/>
      <c r="T32" s="545"/>
      <c r="U32" s="546"/>
      <c r="V32" s="546"/>
      <c r="W32" s="546"/>
      <c r="X32" s="546"/>
      <c r="Y32" s="546"/>
      <c r="Z32" s="546"/>
      <c r="AA32" s="545"/>
      <c r="AB32" s="545"/>
      <c r="AC32" s="546"/>
      <c r="AD32" s="546"/>
      <c r="AE32" s="546"/>
      <c r="AF32" s="546"/>
      <c r="AG32" s="546"/>
      <c r="AH32" s="546"/>
      <c r="AI32" s="545"/>
      <c r="AJ32" s="574"/>
      <c r="AK32" s="546"/>
      <c r="AL32" s="546"/>
      <c r="AM32" s="546"/>
      <c r="AN32" s="546"/>
      <c r="AO32" s="546"/>
      <c r="AP32" s="546"/>
      <c r="AQ32" s="545"/>
      <c r="AR32" s="574"/>
    </row>
    <row r="33" spans="1:48">
      <c r="A33" s="488" t="s">
        <v>655</v>
      </c>
      <c r="B33" s="488"/>
      <c r="C33" s="488"/>
      <c r="D33" s="488"/>
      <c r="E33" s="488"/>
      <c r="F33" s="489"/>
      <c r="G33" s="489"/>
      <c r="H33" s="489"/>
      <c r="I33" s="489"/>
      <c r="J33" s="489"/>
      <c r="K33" s="489"/>
      <c r="L33" s="488"/>
      <c r="M33" s="489"/>
      <c r="N33" s="489"/>
      <c r="O33" s="489"/>
      <c r="P33" s="489"/>
      <c r="Q33" s="489"/>
      <c r="R33" s="489"/>
      <c r="S33" s="488"/>
      <c r="T33" s="488"/>
      <c r="U33" s="489"/>
      <c r="V33" s="489"/>
      <c r="W33" s="489"/>
      <c r="X33" s="489"/>
      <c r="Y33" s="489"/>
      <c r="Z33" s="489"/>
      <c r="AA33" s="582"/>
      <c r="AB33" s="582"/>
      <c r="AC33" s="491"/>
      <c r="AD33" s="491"/>
      <c r="AE33" s="491"/>
      <c r="AF33" s="491"/>
      <c r="AG33" s="491"/>
      <c r="AH33" s="491"/>
      <c r="AI33" s="492"/>
      <c r="AJ33" s="493"/>
      <c r="AK33" s="494"/>
      <c r="AL33" s="494"/>
      <c r="AM33" s="494"/>
      <c r="AN33" s="494"/>
      <c r="AO33" s="494"/>
      <c r="AP33" s="494"/>
      <c r="AQ33" s="495"/>
      <c r="AR33" s="493" t="s">
        <v>45</v>
      </c>
    </row>
    <row r="34" spans="1:48">
      <c r="A34" s="498" t="s">
        <v>486</v>
      </c>
      <c r="B34" s="488"/>
      <c r="C34" s="488"/>
      <c r="D34" s="488"/>
      <c r="E34" s="488"/>
      <c r="F34" s="489"/>
      <c r="G34" s="489"/>
      <c r="H34" s="489"/>
      <c r="I34" s="489"/>
      <c r="J34" s="489"/>
      <c r="K34" s="489"/>
      <c r="L34" s="488"/>
      <c r="M34" s="489"/>
      <c r="N34" s="489"/>
      <c r="O34" s="489"/>
      <c r="P34" s="489"/>
      <c r="Q34" s="489"/>
      <c r="R34" s="489"/>
      <c r="S34" s="488"/>
      <c r="T34" s="488"/>
      <c r="U34" s="489"/>
      <c r="V34" s="489"/>
      <c r="W34" s="489"/>
      <c r="X34" s="489"/>
      <c r="Y34" s="489"/>
      <c r="Z34" s="489"/>
      <c r="AA34" s="602"/>
      <c r="AB34" s="602"/>
      <c r="AC34" s="491"/>
      <c r="AD34" s="491"/>
      <c r="AE34" s="491"/>
      <c r="AF34" s="491"/>
      <c r="AG34" s="491"/>
      <c r="AH34" s="491"/>
      <c r="AI34" s="492"/>
      <c r="AJ34" s="493"/>
      <c r="AK34" s="494"/>
      <c r="AL34" s="494"/>
      <c r="AM34" s="494"/>
      <c r="AN34" s="494"/>
      <c r="AO34" s="494"/>
      <c r="AP34" s="494"/>
      <c r="AQ34" s="495"/>
      <c r="AR34" s="493" t="s">
        <v>815</v>
      </c>
    </row>
    <row r="35" spans="1:48">
      <c r="A35" s="498" t="s">
        <v>470</v>
      </c>
      <c r="B35" s="488"/>
      <c r="C35" s="488"/>
      <c r="D35" s="488"/>
      <c r="E35" s="488"/>
      <c r="F35" s="489"/>
      <c r="G35" s="489"/>
      <c r="H35" s="489"/>
      <c r="I35" s="489"/>
      <c r="J35" s="489"/>
      <c r="K35" s="489"/>
      <c r="L35" s="488"/>
      <c r="M35" s="489"/>
      <c r="N35" s="489"/>
      <c r="O35" s="489"/>
      <c r="P35" s="489"/>
      <c r="Q35" s="489"/>
      <c r="R35" s="489"/>
      <c r="S35" s="488"/>
      <c r="T35" s="488"/>
      <c r="U35" s="489"/>
      <c r="V35" s="489"/>
      <c r="W35" s="489"/>
      <c r="X35" s="489"/>
      <c r="Y35" s="489"/>
      <c r="Z35" s="489"/>
      <c r="AA35" s="602"/>
      <c r="AB35" s="602"/>
      <c r="AC35" s="491"/>
      <c r="AD35" s="491"/>
      <c r="AE35" s="491"/>
      <c r="AF35" s="491"/>
      <c r="AG35" s="491"/>
      <c r="AH35" s="491"/>
      <c r="AI35" s="492"/>
      <c r="AJ35" s="493"/>
      <c r="AK35" s="494"/>
      <c r="AL35" s="494"/>
      <c r="AM35" s="494"/>
      <c r="AN35" s="494"/>
      <c r="AO35" s="494"/>
      <c r="AP35" s="494"/>
      <c r="AQ35" s="495"/>
      <c r="AR35" s="493"/>
    </row>
    <row r="36" spans="1:48">
      <c r="A36" s="784" t="s">
        <v>726</v>
      </c>
      <c r="B36" s="784"/>
      <c r="C36" s="784"/>
      <c r="D36" s="784"/>
      <c r="E36" s="784"/>
      <c r="F36" s="511"/>
      <c r="G36" s="511"/>
      <c r="H36" s="511"/>
      <c r="I36" s="511"/>
      <c r="J36" s="511"/>
      <c r="K36" s="511"/>
      <c r="L36" s="512"/>
      <c r="M36" s="511"/>
      <c r="N36" s="511"/>
      <c r="O36" s="511"/>
      <c r="P36" s="511"/>
      <c r="Q36" s="511"/>
      <c r="R36" s="511"/>
      <c r="S36" s="512"/>
      <c r="T36" s="512"/>
      <c r="U36" s="511"/>
      <c r="V36" s="511"/>
      <c r="W36" s="511"/>
      <c r="X36" s="511"/>
      <c r="Y36" s="511"/>
      <c r="Z36" s="511"/>
      <c r="AA36" s="512"/>
      <c r="AB36" s="512"/>
      <c r="AC36" s="511"/>
      <c r="AD36" s="511"/>
      <c r="AE36" s="511"/>
      <c r="AF36" s="511"/>
      <c r="AG36" s="511"/>
      <c r="AH36" s="511"/>
      <c r="AI36" s="495"/>
      <c r="AJ36" s="787" t="s">
        <v>449</v>
      </c>
      <c r="AK36" s="787"/>
      <c r="AL36" s="787"/>
      <c r="AM36" s="787"/>
      <c r="AN36" s="787"/>
      <c r="AO36" s="787"/>
      <c r="AP36" s="787"/>
      <c r="AQ36" s="787"/>
      <c r="AR36" s="787"/>
    </row>
    <row r="37" spans="1:48">
      <c r="A37" s="514" t="s">
        <v>712</v>
      </c>
      <c r="B37" s="582"/>
      <c r="C37" s="582"/>
      <c r="D37" s="582"/>
      <c r="E37" s="582"/>
      <c r="F37" s="511"/>
      <c r="G37" s="511"/>
      <c r="H37" s="511"/>
      <c r="I37" s="511"/>
      <c r="J37" s="511"/>
      <c r="K37" s="511"/>
      <c r="L37" s="512"/>
      <c r="M37" s="511"/>
      <c r="N37" s="511"/>
      <c r="O37" s="511"/>
      <c r="P37" s="511"/>
      <c r="Q37" s="511"/>
      <c r="R37" s="511"/>
      <c r="S37" s="512"/>
      <c r="T37" s="512"/>
      <c r="U37" s="511"/>
      <c r="V37" s="511"/>
      <c r="W37" s="511"/>
      <c r="X37" s="511"/>
      <c r="Y37" s="511"/>
      <c r="Z37" s="511"/>
      <c r="AA37" s="512"/>
      <c r="AB37" s="512"/>
      <c r="AC37" s="511"/>
      <c r="AD37" s="511"/>
      <c r="AE37" s="511"/>
      <c r="AF37" s="511"/>
      <c r="AG37" s="511"/>
      <c r="AH37" s="511"/>
      <c r="AI37" s="495"/>
      <c r="AJ37" s="515"/>
      <c r="AK37" s="515"/>
      <c r="AL37" s="515"/>
      <c r="AM37" s="515"/>
      <c r="AN37" s="515"/>
      <c r="AO37" s="515"/>
      <c r="AP37" s="515"/>
      <c r="AQ37" s="515"/>
      <c r="AR37" s="515"/>
    </row>
    <row r="38" spans="1:48">
      <c r="A38" s="785" t="s">
        <v>713</v>
      </c>
      <c r="B38" s="785"/>
      <c r="C38" s="785"/>
      <c r="D38" s="785"/>
      <c r="E38" s="785"/>
      <c r="F38" s="785"/>
      <c r="G38" s="785"/>
      <c r="H38" s="785"/>
      <c r="I38" s="785"/>
      <c r="J38" s="785"/>
      <c r="K38" s="785"/>
      <c r="L38" s="785"/>
      <c r="M38" s="785"/>
      <c r="N38" s="785"/>
      <c r="O38" s="785"/>
      <c r="P38" s="785"/>
      <c r="Q38" s="785"/>
      <c r="R38" s="785"/>
      <c r="S38" s="785"/>
      <c r="T38" s="785"/>
      <c r="U38" s="785"/>
      <c r="V38" s="785"/>
      <c r="W38" s="785"/>
      <c r="X38" s="785"/>
      <c r="Y38" s="785"/>
      <c r="Z38" s="785"/>
      <c r="AA38" s="785"/>
      <c r="AB38" s="785"/>
      <c r="AC38" s="785"/>
      <c r="AD38" s="785"/>
      <c r="AE38" s="785"/>
      <c r="AF38" s="785"/>
      <c r="AG38" s="785"/>
      <c r="AH38" s="785"/>
      <c r="AI38" s="785"/>
      <c r="AJ38" s="785"/>
      <c r="AK38" s="785"/>
      <c r="AL38" s="785"/>
      <c r="AM38" s="785"/>
      <c r="AN38" s="785"/>
      <c r="AO38" s="785"/>
      <c r="AP38" s="785"/>
      <c r="AQ38" s="785"/>
      <c r="AR38" s="785"/>
    </row>
    <row r="39" spans="1:48">
      <c r="A39" s="539"/>
      <c r="B39" s="540"/>
      <c r="C39" s="543"/>
      <c r="D39" s="512"/>
      <c r="E39" s="545"/>
      <c r="F39" s="546"/>
      <c r="G39" s="546"/>
      <c r="H39" s="546"/>
      <c r="I39" s="546"/>
      <c r="J39" s="546"/>
      <c r="K39" s="546"/>
      <c r="L39" s="545"/>
      <c r="M39" s="546"/>
      <c r="N39" s="546"/>
      <c r="O39" s="546"/>
      <c r="P39" s="546"/>
      <c r="Q39" s="546"/>
      <c r="R39" s="546"/>
      <c r="S39" s="545"/>
      <c r="T39" s="545"/>
      <c r="U39" s="546"/>
      <c r="V39" s="546"/>
      <c r="W39" s="546"/>
      <c r="X39" s="546"/>
      <c r="Y39" s="546"/>
      <c r="Z39" s="546"/>
      <c r="AA39" s="545"/>
      <c r="AB39" s="545"/>
      <c r="AC39" s="546"/>
      <c r="AD39" s="546"/>
      <c r="AE39" s="546"/>
      <c r="AF39" s="546"/>
      <c r="AG39" s="546"/>
      <c r="AH39" s="546"/>
      <c r="AI39" s="545"/>
      <c r="AJ39" s="574"/>
      <c r="AK39" s="546"/>
      <c r="AL39" s="546"/>
      <c r="AM39" s="546"/>
      <c r="AN39" s="546"/>
      <c r="AO39" s="546"/>
      <c r="AP39" s="546"/>
      <c r="AQ39" s="545"/>
      <c r="AR39" s="574"/>
    </row>
    <row r="40" spans="1:48">
      <c r="A40" s="539"/>
      <c r="B40" s="540"/>
      <c r="C40" s="543"/>
      <c r="D40" s="512"/>
      <c r="E40" s="545"/>
      <c r="F40" s="546"/>
      <c r="G40" s="546"/>
      <c r="H40" s="546"/>
      <c r="I40" s="546"/>
      <c r="J40" s="546"/>
      <c r="K40" s="546"/>
      <c r="L40" s="545"/>
      <c r="M40" s="546"/>
      <c r="N40" s="546"/>
      <c r="O40" s="546"/>
      <c r="P40" s="546"/>
      <c r="Q40" s="546"/>
      <c r="R40" s="546"/>
      <c r="S40" s="545"/>
      <c r="T40" s="545"/>
      <c r="U40" s="546"/>
      <c r="V40" s="546"/>
      <c r="W40" s="546"/>
      <c r="X40" s="546"/>
      <c r="Y40" s="546"/>
      <c r="Z40" s="546"/>
      <c r="AA40" s="545"/>
      <c r="AB40" s="545"/>
      <c r="AC40" s="546"/>
      <c r="AD40" s="546"/>
      <c r="AE40" s="546"/>
      <c r="AF40" s="546"/>
      <c r="AG40" s="546"/>
      <c r="AH40" s="546"/>
      <c r="AI40" s="545"/>
      <c r="AJ40" s="574"/>
      <c r="AK40" s="546"/>
      <c r="AL40" s="546"/>
      <c r="AM40" s="546"/>
      <c r="AN40" s="546"/>
      <c r="AO40" s="546"/>
      <c r="AP40" s="546"/>
      <c r="AQ40" s="545"/>
      <c r="AR40" s="574"/>
    </row>
    <row r="41" spans="1:48" s="495" customFormat="1" ht="15">
      <c r="A41" s="521"/>
      <c r="B41" s="520"/>
      <c r="C41" s="520"/>
      <c r="D41" s="512"/>
      <c r="E41" s="790" t="s">
        <v>715</v>
      </c>
      <c r="F41" s="790"/>
      <c r="G41" s="790"/>
      <c r="H41" s="790"/>
      <c r="I41" s="790"/>
      <c r="J41" s="790"/>
      <c r="K41" s="790"/>
      <c r="L41" s="790"/>
      <c r="M41" s="790"/>
      <c r="N41" s="790"/>
      <c r="O41" s="790"/>
      <c r="P41" s="790"/>
      <c r="Q41" s="790"/>
      <c r="R41" s="790"/>
      <c r="S41" s="790"/>
      <c r="T41" s="790"/>
      <c r="U41" s="570"/>
      <c r="V41" s="570"/>
      <c r="W41" s="570"/>
      <c r="X41" s="570"/>
      <c r="Y41" s="570"/>
      <c r="Z41" s="570"/>
      <c r="AA41" s="791" t="s">
        <v>743</v>
      </c>
      <c r="AB41" s="791"/>
      <c r="AC41" s="570"/>
      <c r="AD41" s="570"/>
      <c r="AE41" s="570"/>
      <c r="AF41" s="570"/>
      <c r="AG41" s="570"/>
      <c r="AH41" s="570"/>
      <c r="AI41" s="570"/>
      <c r="AJ41" s="574"/>
      <c r="AK41" s="546"/>
      <c r="AL41" s="546"/>
      <c r="AM41" s="546"/>
      <c r="AN41" s="546"/>
      <c r="AO41" s="546"/>
      <c r="AP41" s="546"/>
      <c r="AQ41" s="545"/>
      <c r="AR41" s="574"/>
    </row>
    <row r="42" spans="1:48" s="524" customFormat="1" ht="12.75">
      <c r="A42" s="519"/>
      <c r="B42" s="492"/>
      <c r="D42" s="525"/>
      <c r="E42" s="525"/>
      <c r="F42" s="526"/>
      <c r="G42" s="526"/>
      <c r="H42" s="526"/>
      <c r="I42" s="526"/>
      <c r="J42" s="526"/>
      <c r="K42" s="526"/>
      <c r="L42" s="525"/>
      <c r="M42" s="526"/>
      <c r="N42" s="526"/>
      <c r="O42" s="526"/>
      <c r="P42" s="526"/>
      <c r="Q42" s="526"/>
      <c r="R42" s="526"/>
      <c r="S42" s="525"/>
      <c r="T42" s="525"/>
      <c r="U42" s="526"/>
      <c r="V42" s="526"/>
      <c r="W42" s="526"/>
      <c r="X42" s="526"/>
      <c r="Y42" s="526"/>
      <c r="Z42" s="526"/>
      <c r="AA42" s="525"/>
      <c r="AB42" s="525"/>
      <c r="AC42" s="526"/>
      <c r="AD42" s="526"/>
      <c r="AE42" s="526"/>
      <c r="AF42" s="526"/>
      <c r="AG42" s="526"/>
      <c r="AH42" s="526"/>
      <c r="AI42" s="525"/>
      <c r="AK42" s="527"/>
      <c r="AL42" s="527"/>
      <c r="AM42" s="527"/>
      <c r="AN42" s="527"/>
      <c r="AO42" s="527"/>
      <c r="AP42" s="527"/>
    </row>
    <row r="43" spans="1:48" s="495" customFormat="1" ht="28.5">
      <c r="A43" s="519"/>
      <c r="B43" s="520"/>
      <c r="C43" s="529"/>
      <c r="E43" s="529" t="s">
        <v>744</v>
      </c>
      <c r="F43" s="530" t="s">
        <v>30</v>
      </c>
      <c r="G43" s="530" t="s">
        <v>31</v>
      </c>
      <c r="H43" s="530" t="s">
        <v>32</v>
      </c>
      <c r="I43" s="530" t="s">
        <v>33</v>
      </c>
      <c r="J43" s="530" t="s">
        <v>52</v>
      </c>
      <c r="K43" s="530" t="s">
        <v>131</v>
      </c>
      <c r="M43" s="530" t="s">
        <v>30</v>
      </c>
      <c r="N43" s="530" t="s">
        <v>31</v>
      </c>
      <c r="O43" s="530" t="s">
        <v>32</v>
      </c>
      <c r="P43" s="530" t="s">
        <v>33</v>
      </c>
      <c r="Q43" s="530" t="s">
        <v>52</v>
      </c>
      <c r="R43" s="530" t="s">
        <v>426</v>
      </c>
      <c r="T43" s="529" t="s">
        <v>745</v>
      </c>
      <c r="U43" s="530" t="s">
        <v>30</v>
      </c>
      <c r="V43" s="530" t="s">
        <v>31</v>
      </c>
      <c r="W43" s="530" t="s">
        <v>32</v>
      </c>
      <c r="X43" s="530" t="s">
        <v>33</v>
      </c>
      <c r="Y43" s="530" t="s">
        <v>52</v>
      </c>
      <c r="Z43" s="530" t="s">
        <v>426</v>
      </c>
      <c r="AA43" s="529" t="s">
        <v>746</v>
      </c>
      <c r="AB43" s="529" t="s">
        <v>747</v>
      </c>
      <c r="AC43" s="530" t="s">
        <v>30</v>
      </c>
      <c r="AD43" s="530" t="s">
        <v>31</v>
      </c>
      <c r="AE43" s="530" t="s">
        <v>32</v>
      </c>
      <c r="AF43" s="530" t="s">
        <v>33</v>
      </c>
      <c r="AG43" s="530" t="s">
        <v>52</v>
      </c>
      <c r="AH43" s="530" t="s">
        <v>426</v>
      </c>
      <c r="AI43" s="531"/>
      <c r="AJ43" s="529" t="s">
        <v>744</v>
      </c>
      <c r="AK43" s="530" t="s">
        <v>30</v>
      </c>
      <c r="AL43" s="530" t="s">
        <v>31</v>
      </c>
      <c r="AM43" s="530" t="s">
        <v>32</v>
      </c>
      <c r="AN43" s="530" t="s">
        <v>33</v>
      </c>
      <c r="AO43" s="530" t="s">
        <v>52</v>
      </c>
      <c r="AP43" s="530" t="s">
        <v>426</v>
      </c>
      <c r="AR43" s="529" t="s">
        <v>745</v>
      </c>
      <c r="AS43" s="532"/>
      <c r="AT43" s="532"/>
      <c r="AU43" s="532"/>
      <c r="AV43" s="532"/>
    </row>
    <row r="44" spans="1:48" s="495" customFormat="1" ht="22.5" customHeight="1">
      <c r="A44" s="788" t="s">
        <v>817</v>
      </c>
      <c r="B44" s="788"/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8"/>
      <c r="N44" s="788"/>
      <c r="O44" s="788"/>
      <c r="P44" s="788"/>
      <c r="Q44" s="788"/>
      <c r="R44" s="788"/>
      <c r="S44" s="788"/>
      <c r="T44" s="788"/>
      <c r="U44" s="788"/>
      <c r="V44" s="788"/>
      <c r="W44" s="788"/>
      <c r="X44" s="788"/>
      <c r="Y44" s="788"/>
      <c r="Z44" s="788"/>
      <c r="AA44" s="788"/>
      <c r="AB44" s="788"/>
      <c r="AC44" s="788"/>
      <c r="AD44" s="788"/>
      <c r="AE44" s="788"/>
      <c r="AF44" s="788"/>
      <c r="AG44" s="788"/>
      <c r="AH44" s="788"/>
      <c r="AI44" s="788"/>
      <c r="AJ44" s="788"/>
      <c r="AK44" s="788"/>
      <c r="AL44" s="788"/>
      <c r="AM44" s="788"/>
      <c r="AN44" s="788"/>
      <c r="AO44" s="788"/>
      <c r="AP44" s="788"/>
      <c r="AQ44" s="788"/>
      <c r="AR44" s="788"/>
      <c r="AS44" s="532"/>
      <c r="AT44" s="532"/>
      <c r="AU44" s="532"/>
      <c r="AV44" s="532"/>
    </row>
    <row r="45" spans="1:48" s="495" customFormat="1" ht="22.5" customHeight="1">
      <c r="A45" s="533"/>
      <c r="C45" s="534"/>
      <c r="F45" s="501"/>
      <c r="G45" s="501"/>
      <c r="H45" s="501"/>
      <c r="I45" s="501"/>
      <c r="J45" s="501"/>
      <c r="K45" s="501"/>
      <c r="M45" s="535"/>
      <c r="N45" s="535"/>
      <c r="O45" s="535"/>
      <c r="P45" s="535"/>
      <c r="Q45" s="535"/>
      <c r="R45" s="535"/>
      <c r="T45" s="522"/>
      <c r="U45" s="536"/>
      <c r="V45" s="536"/>
      <c r="W45" s="536"/>
      <c r="X45" s="536"/>
      <c r="Y45" s="536"/>
      <c r="Z45" s="536"/>
      <c r="AA45" s="522"/>
      <c r="AB45" s="522"/>
      <c r="AC45" s="536"/>
      <c r="AD45" s="536"/>
      <c r="AE45" s="536"/>
      <c r="AF45" s="536"/>
      <c r="AG45" s="536"/>
      <c r="AH45" s="536"/>
      <c r="AI45" s="522"/>
      <c r="AK45" s="501"/>
      <c r="AL45" s="501"/>
      <c r="AM45" s="501"/>
      <c r="AN45" s="501"/>
      <c r="AO45" s="501"/>
      <c r="AP45" s="501"/>
      <c r="AR45" s="537"/>
      <c r="AS45" s="532"/>
      <c r="AT45" s="532"/>
      <c r="AU45" s="532"/>
      <c r="AV45" s="532"/>
    </row>
    <row r="46" spans="1:48" s="495" customFormat="1" ht="22.5" customHeight="1">
      <c r="A46" s="533"/>
      <c r="C46" s="534"/>
      <c r="F46" s="501"/>
      <c r="G46" s="501"/>
      <c r="H46" s="501"/>
      <c r="I46" s="501"/>
      <c r="J46" s="501"/>
      <c r="K46" s="501"/>
      <c r="M46" s="535"/>
      <c r="N46" s="535"/>
      <c r="O46" s="535"/>
      <c r="P46" s="535"/>
      <c r="Q46" s="535"/>
      <c r="R46" s="535"/>
      <c r="T46" s="522"/>
      <c r="U46" s="536"/>
      <c r="V46" s="536"/>
      <c r="W46" s="536"/>
      <c r="X46" s="536"/>
      <c r="Y46" s="536"/>
      <c r="Z46" s="536"/>
      <c r="AA46" s="522"/>
      <c r="AB46" s="522"/>
      <c r="AC46" s="536"/>
      <c r="AD46" s="536"/>
      <c r="AE46" s="536"/>
      <c r="AF46" s="536"/>
      <c r="AG46" s="536"/>
      <c r="AH46" s="536"/>
      <c r="AI46" s="522"/>
      <c r="AK46" s="501"/>
      <c r="AL46" s="501"/>
      <c r="AM46" s="501"/>
      <c r="AN46" s="501"/>
      <c r="AO46" s="501"/>
      <c r="AP46" s="501"/>
      <c r="AR46" s="537"/>
      <c r="AS46" s="532"/>
      <c r="AT46" s="532"/>
      <c r="AU46" s="532"/>
      <c r="AV46" s="532"/>
    </row>
    <row r="47" spans="1:48" s="542" customFormat="1" ht="22.5" customHeight="1">
      <c r="A47" s="539"/>
      <c r="B47" s="540"/>
      <c r="C47" s="520" t="s">
        <v>748</v>
      </c>
      <c r="D47" s="495"/>
      <c r="E47" s="495"/>
      <c r="F47" s="501"/>
      <c r="G47" s="501"/>
      <c r="H47" s="501"/>
      <c r="I47" s="501"/>
      <c r="J47" s="501"/>
      <c r="K47" s="501"/>
      <c r="L47" s="495"/>
      <c r="M47" s="501"/>
      <c r="N47" s="501"/>
      <c r="O47" s="501"/>
      <c r="P47" s="501"/>
      <c r="Q47" s="501"/>
      <c r="R47" s="501"/>
      <c r="S47" s="495"/>
      <c r="T47" s="512"/>
      <c r="U47" s="511"/>
      <c r="V47" s="511"/>
      <c r="W47" s="511"/>
      <c r="X47" s="511"/>
      <c r="Y47" s="511"/>
      <c r="Z47" s="511"/>
      <c r="AA47" s="512"/>
      <c r="AB47" s="556">
        <f>SUM(AB48:AB50)</f>
        <v>14916611790</v>
      </c>
      <c r="AC47" s="571"/>
      <c r="AD47" s="571"/>
      <c r="AE47" s="571"/>
      <c r="AF47" s="571"/>
      <c r="AG47" s="571"/>
      <c r="AH47" s="571"/>
      <c r="AI47" s="556"/>
      <c r="AJ47" s="572">
        <f>AB47</f>
        <v>14916611790</v>
      </c>
      <c r="AK47" s="573"/>
      <c r="AL47" s="573"/>
      <c r="AM47" s="573"/>
      <c r="AN47" s="573"/>
      <c r="AO47" s="573"/>
      <c r="AP47" s="573"/>
      <c r="AQ47" s="520"/>
      <c r="AR47" s="572">
        <f>AJ47</f>
        <v>14916611790</v>
      </c>
      <c r="AS47" s="532"/>
      <c r="AT47" s="532"/>
      <c r="AU47" s="532"/>
      <c r="AV47" s="532"/>
    </row>
    <row r="48" spans="1:48" s="542" customFormat="1" ht="22.5" customHeight="1">
      <c r="A48" s="539"/>
      <c r="B48" s="540"/>
      <c r="C48" s="577" t="s">
        <v>751</v>
      </c>
      <c r="D48" s="544"/>
      <c r="E48" s="545">
        <v>480349067851</v>
      </c>
      <c r="F48" s="546"/>
      <c r="G48" s="546"/>
      <c r="H48" s="546"/>
      <c r="I48" s="546"/>
      <c r="J48" s="546"/>
      <c r="K48" s="546"/>
      <c r="L48" s="545"/>
      <c r="M48" s="546"/>
      <c r="N48" s="546"/>
      <c r="O48" s="546"/>
      <c r="P48" s="546"/>
      <c r="Q48" s="546"/>
      <c r="R48" s="546"/>
      <c r="S48" s="545"/>
      <c r="T48" s="545">
        <v>483905821601</v>
      </c>
      <c r="U48" s="546"/>
      <c r="V48" s="546"/>
      <c r="W48" s="546"/>
      <c r="X48" s="546"/>
      <c r="Y48" s="546"/>
      <c r="Z48" s="546"/>
      <c r="AA48" s="545">
        <v>133233376634</v>
      </c>
      <c r="AB48" s="545">
        <v>9182753750</v>
      </c>
      <c r="AC48" s="546"/>
      <c r="AD48" s="546"/>
      <c r="AE48" s="547"/>
      <c r="AF48" s="546"/>
      <c r="AG48" s="546"/>
      <c r="AH48" s="546"/>
      <c r="AI48" s="545"/>
      <c r="AJ48" s="574">
        <v>356298444967</v>
      </c>
      <c r="AK48" s="546"/>
      <c r="AL48" s="546"/>
      <c r="AM48" s="546"/>
      <c r="AN48" s="546"/>
      <c r="AO48" s="546"/>
      <c r="AP48" s="546"/>
      <c r="AQ48" s="575"/>
      <c r="AR48" s="574">
        <v>356398444967</v>
      </c>
      <c r="AS48" s="532"/>
      <c r="AT48" s="532"/>
      <c r="AU48" s="532"/>
      <c r="AV48" s="532"/>
    </row>
    <row r="49" spans="1:48" s="542" customFormat="1" ht="22.5" customHeight="1">
      <c r="A49" s="539"/>
      <c r="B49" s="540"/>
      <c r="C49" s="543" t="s">
        <v>755</v>
      </c>
      <c r="D49" s="512"/>
      <c r="E49" s="545">
        <v>8617900000</v>
      </c>
      <c r="F49" s="546"/>
      <c r="G49" s="546"/>
      <c r="H49" s="546"/>
      <c r="I49" s="546"/>
      <c r="J49" s="546"/>
      <c r="K49" s="546"/>
      <c r="L49" s="545"/>
      <c r="M49" s="546"/>
      <c r="N49" s="546"/>
      <c r="O49" s="546"/>
      <c r="P49" s="546"/>
      <c r="Q49" s="546"/>
      <c r="R49" s="546"/>
      <c r="S49" s="545"/>
      <c r="T49" s="545">
        <f>E49</f>
        <v>8617900000</v>
      </c>
      <c r="U49" s="546">
        <v>1217861818</v>
      </c>
      <c r="V49" s="546"/>
      <c r="W49" s="546">
        <v>0</v>
      </c>
      <c r="X49" s="546">
        <v>1880338182</v>
      </c>
      <c r="Y49" s="546">
        <v>0</v>
      </c>
      <c r="Z49" s="546">
        <v>0</v>
      </c>
      <c r="AA49" s="545"/>
      <c r="AB49" s="545">
        <v>5733858040</v>
      </c>
      <c r="AC49" s="546">
        <v>0</v>
      </c>
      <c r="AD49" s="546"/>
      <c r="AE49" s="547">
        <v>41000000</v>
      </c>
      <c r="AF49" s="546"/>
      <c r="AG49" s="546">
        <v>0</v>
      </c>
      <c r="AH49" s="549">
        <v>0</v>
      </c>
      <c r="AI49" s="545"/>
      <c r="AJ49" s="574">
        <v>14351758040</v>
      </c>
      <c r="AK49" s="546"/>
      <c r="AL49" s="546"/>
      <c r="AM49" s="546">
        <v>0</v>
      </c>
      <c r="AN49" s="546"/>
      <c r="AO49" s="546">
        <v>0</v>
      </c>
      <c r="AP49" s="546"/>
      <c r="AQ49" s="545"/>
      <c r="AR49" s="574">
        <f t="shared" ref="AR49:AR50" si="2">AJ49</f>
        <v>14351758040</v>
      </c>
      <c r="AS49" s="532"/>
      <c r="AT49" s="532"/>
      <c r="AU49" s="532"/>
      <c r="AV49" s="532"/>
    </row>
    <row r="50" spans="1:48" s="542" customFormat="1" ht="22.5" customHeight="1">
      <c r="A50" s="539"/>
      <c r="B50" s="540"/>
      <c r="C50" s="543" t="s">
        <v>756</v>
      </c>
      <c r="D50" s="512"/>
      <c r="E50" s="545">
        <v>998958400</v>
      </c>
      <c r="F50" s="546"/>
      <c r="G50" s="546"/>
      <c r="H50" s="546"/>
      <c r="I50" s="546"/>
      <c r="J50" s="546"/>
      <c r="K50" s="546"/>
      <c r="L50" s="545"/>
      <c r="M50" s="546"/>
      <c r="N50" s="546"/>
      <c r="O50" s="546"/>
      <c r="P50" s="546"/>
      <c r="Q50" s="546"/>
      <c r="R50" s="546"/>
      <c r="S50" s="545"/>
      <c r="T50" s="545">
        <f>E50</f>
        <v>998958400</v>
      </c>
      <c r="U50" s="546"/>
      <c r="V50" s="546"/>
      <c r="W50" s="546"/>
      <c r="X50" s="546"/>
      <c r="Y50" s="546"/>
      <c r="Z50" s="546"/>
      <c r="AA50" s="545"/>
      <c r="AB50" s="545">
        <f t="shared" ref="AB50" si="3">SUM(AC50:AH50)</f>
        <v>0</v>
      </c>
      <c r="AC50" s="546"/>
      <c r="AD50" s="546"/>
      <c r="AE50" s="546"/>
      <c r="AF50" s="546"/>
      <c r="AG50" s="546"/>
      <c r="AH50" s="546"/>
      <c r="AI50" s="545"/>
      <c r="AJ50" s="574">
        <v>998958400</v>
      </c>
      <c r="AK50" s="546"/>
      <c r="AL50" s="546"/>
      <c r="AM50" s="546"/>
      <c r="AN50" s="546"/>
      <c r="AO50" s="546"/>
      <c r="AP50" s="546"/>
      <c r="AQ50" s="545"/>
      <c r="AR50" s="574">
        <f t="shared" si="2"/>
        <v>998958400</v>
      </c>
    </row>
    <row r="51" spans="1:48" s="495" customFormat="1" ht="22.5" customHeight="1">
      <c r="A51" s="533"/>
      <c r="C51" s="555" t="s">
        <v>463</v>
      </c>
      <c r="D51" s="544"/>
      <c r="E51" s="557">
        <f>SUM(E48:E50)</f>
        <v>489965926251</v>
      </c>
      <c r="F51" s="557">
        <f t="shared" ref="F51:AA51" si="4">SUM(F48:F50)</f>
        <v>0</v>
      </c>
      <c r="G51" s="557">
        <f t="shared" si="4"/>
        <v>0</v>
      </c>
      <c r="H51" s="557">
        <f t="shared" si="4"/>
        <v>0</v>
      </c>
      <c r="I51" s="557">
        <f t="shared" si="4"/>
        <v>0</v>
      </c>
      <c r="J51" s="557">
        <f t="shared" si="4"/>
        <v>0</v>
      </c>
      <c r="K51" s="557">
        <f t="shared" si="4"/>
        <v>0</v>
      </c>
      <c r="L51" s="557">
        <f t="shared" si="4"/>
        <v>0</v>
      </c>
      <c r="M51" s="557">
        <f t="shared" si="4"/>
        <v>0</v>
      </c>
      <c r="N51" s="557">
        <f t="shared" si="4"/>
        <v>0</v>
      </c>
      <c r="O51" s="557">
        <f t="shared" si="4"/>
        <v>0</v>
      </c>
      <c r="P51" s="557">
        <f t="shared" si="4"/>
        <v>0</v>
      </c>
      <c r="Q51" s="557">
        <f t="shared" si="4"/>
        <v>0</v>
      </c>
      <c r="R51" s="557">
        <f t="shared" si="4"/>
        <v>0</v>
      </c>
      <c r="S51" s="557">
        <f t="shared" si="4"/>
        <v>0</v>
      </c>
      <c r="T51" s="557">
        <f t="shared" si="4"/>
        <v>493522680001</v>
      </c>
      <c r="U51" s="557">
        <f t="shared" si="4"/>
        <v>1217861818</v>
      </c>
      <c r="V51" s="557">
        <f t="shared" si="4"/>
        <v>0</v>
      </c>
      <c r="W51" s="557">
        <f t="shared" si="4"/>
        <v>0</v>
      </c>
      <c r="X51" s="557">
        <f t="shared" si="4"/>
        <v>1880338182</v>
      </c>
      <c r="Y51" s="557">
        <f t="shared" si="4"/>
        <v>0</v>
      </c>
      <c r="Z51" s="557">
        <f t="shared" si="4"/>
        <v>0</v>
      </c>
      <c r="AA51" s="557">
        <f t="shared" si="4"/>
        <v>133233376634</v>
      </c>
      <c r="AB51" s="557">
        <f t="shared" ref="AB51:AR51" si="5">SUM(AB48:AB50)</f>
        <v>14916611790</v>
      </c>
      <c r="AC51" s="557">
        <f t="shared" si="5"/>
        <v>0</v>
      </c>
      <c r="AD51" s="557">
        <f t="shared" si="5"/>
        <v>0</v>
      </c>
      <c r="AE51" s="557">
        <f t="shared" si="5"/>
        <v>41000000</v>
      </c>
      <c r="AF51" s="557">
        <f t="shared" si="5"/>
        <v>0</v>
      </c>
      <c r="AG51" s="557">
        <f t="shared" si="5"/>
        <v>0</v>
      </c>
      <c r="AH51" s="557">
        <f t="shared" si="5"/>
        <v>0</v>
      </c>
      <c r="AI51" s="557">
        <f t="shared" si="5"/>
        <v>0</v>
      </c>
      <c r="AJ51" s="557">
        <f t="shared" si="5"/>
        <v>371649161407</v>
      </c>
      <c r="AK51" s="557">
        <f t="shared" si="5"/>
        <v>0</v>
      </c>
      <c r="AL51" s="557">
        <f t="shared" si="5"/>
        <v>0</v>
      </c>
      <c r="AM51" s="557">
        <f t="shared" si="5"/>
        <v>0</v>
      </c>
      <c r="AN51" s="557">
        <f t="shared" si="5"/>
        <v>0</v>
      </c>
      <c r="AO51" s="557">
        <f t="shared" si="5"/>
        <v>0</v>
      </c>
      <c r="AP51" s="557">
        <f t="shared" si="5"/>
        <v>0</v>
      </c>
      <c r="AQ51" s="557">
        <f t="shared" si="5"/>
        <v>0</v>
      </c>
      <c r="AR51" s="557">
        <f t="shared" si="5"/>
        <v>371749161407</v>
      </c>
    </row>
    <row r="52" spans="1:48">
      <c r="C52" s="543"/>
      <c r="D52" s="512"/>
      <c r="E52" s="545"/>
      <c r="F52" s="546"/>
      <c r="G52" s="546"/>
      <c r="H52" s="546"/>
      <c r="I52" s="546"/>
      <c r="J52" s="546"/>
      <c r="K52" s="546"/>
      <c r="L52" s="545"/>
      <c r="M52" s="546"/>
      <c r="N52" s="546"/>
      <c r="O52" s="546"/>
      <c r="P52" s="546"/>
      <c r="Q52" s="546"/>
      <c r="R52" s="546"/>
      <c r="S52" s="545"/>
      <c r="T52" s="545"/>
      <c r="U52" s="546"/>
      <c r="V52" s="546"/>
      <c r="W52" s="546"/>
      <c r="X52" s="546"/>
      <c r="Y52" s="546"/>
      <c r="Z52" s="546"/>
      <c r="AA52" s="545"/>
      <c r="AB52" s="545"/>
      <c r="AC52" s="546"/>
      <c r="AD52" s="546"/>
      <c r="AE52" s="546"/>
      <c r="AF52" s="546"/>
      <c r="AG52" s="546"/>
      <c r="AH52" s="546"/>
      <c r="AI52" s="545"/>
      <c r="AJ52" s="545"/>
      <c r="AK52" s="546"/>
      <c r="AL52" s="546"/>
      <c r="AM52" s="546"/>
      <c r="AN52" s="546"/>
      <c r="AO52" s="546"/>
      <c r="AP52" s="546"/>
      <c r="AQ52" s="545"/>
      <c r="AR52" s="557"/>
    </row>
  </sheetData>
  <mergeCells count="14">
    <mergeCell ref="A44:AR44"/>
    <mergeCell ref="A4:E4"/>
    <mergeCell ref="AJ4:AR4"/>
    <mergeCell ref="A6:AR6"/>
    <mergeCell ref="A7:AR7"/>
    <mergeCell ref="A8:AR8"/>
    <mergeCell ref="A36:E36"/>
    <mergeCell ref="AJ36:AR36"/>
    <mergeCell ref="A38:AR38"/>
    <mergeCell ref="E10:T10"/>
    <mergeCell ref="AA10:AB10"/>
    <mergeCell ref="AJ10:AR10"/>
    <mergeCell ref="E41:T41"/>
    <mergeCell ref="AA41:AB41"/>
  </mergeCells>
  <pageMargins left="0.7" right="0.7" top="0.75" bottom="0.75" header="0.3" footer="0.3"/>
  <pageSetup paperSize="9" scale="90" firstPageNumber="24" orientation="landscape" useFirstPageNumber="1" r:id="rId1"/>
  <headerFooter>
    <oddFooter>&amp;C25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7"/>
  <sheetViews>
    <sheetView topLeftCell="A120" workbookViewId="0">
      <selection activeCell="U38" sqref="U38"/>
    </sheetView>
  </sheetViews>
  <sheetFormatPr defaultColWidth="0" defaultRowHeight="15.75"/>
  <cols>
    <col min="1" max="1" width="2.75" style="560" customWidth="1"/>
    <col min="2" max="2" width="0.5" style="560" customWidth="1"/>
    <col min="3" max="3" width="24.625" style="560" customWidth="1"/>
    <col min="4" max="4" width="0.25" style="560" customWidth="1"/>
    <col min="5" max="5" width="8.625" style="560" customWidth="1"/>
    <col min="6" max="11" width="15.875" style="568" hidden="1" customWidth="1"/>
    <col min="12" max="12" width="0.25" style="560" customWidth="1"/>
    <col min="13" max="13" width="16.625" style="560" customWidth="1"/>
    <col min="14" max="19" width="16.625" style="568" hidden="1" customWidth="1"/>
    <col min="20" max="20" width="0.25" style="560" customWidth="1"/>
    <col min="21" max="21" width="16.875" style="560" customWidth="1"/>
    <col min="22" max="27" width="15.25" style="568" hidden="1" customWidth="1"/>
    <col min="28" max="28" width="11" style="560" customWidth="1"/>
    <col min="29" max="29" width="9.875" style="560" customWidth="1"/>
    <col min="30" max="35" width="14.875" style="568" hidden="1" customWidth="1"/>
    <col min="36" max="36" width="0.25" style="560" customWidth="1"/>
    <col min="37" max="37" width="15.5" style="560" customWidth="1"/>
    <col min="38" max="43" width="14.25" style="568" hidden="1" customWidth="1"/>
    <col min="44" max="44" width="0.25" style="560" customWidth="1"/>
    <col min="45" max="45" width="15.75" style="560" customWidth="1"/>
    <col min="46" max="46" width="12.5" style="561" customWidth="1"/>
    <col min="47" max="47" width="13.5" style="561" customWidth="1"/>
    <col min="48" max="48" width="13.625" style="560" customWidth="1"/>
    <col min="49" max="49" width="9" style="560" customWidth="1"/>
    <col min="50" max="16384" width="9" style="560" hidden="1"/>
  </cols>
  <sheetData>
    <row r="1" spans="1:50" s="495" customFormat="1" ht="15">
      <c r="A1" s="488" t="s">
        <v>655</v>
      </c>
      <c r="B1" s="488"/>
      <c r="C1" s="488"/>
      <c r="D1" s="488"/>
      <c r="E1" s="488"/>
      <c r="F1" s="489"/>
      <c r="G1" s="489"/>
      <c r="H1" s="489"/>
      <c r="I1" s="489"/>
      <c r="J1" s="489"/>
      <c r="K1" s="489"/>
      <c r="L1" s="488"/>
      <c r="M1" s="488"/>
      <c r="N1" s="489"/>
      <c r="O1" s="489"/>
      <c r="P1" s="489"/>
      <c r="Q1" s="489"/>
      <c r="R1" s="489"/>
      <c r="S1" s="489"/>
      <c r="T1" s="488"/>
      <c r="U1" s="488"/>
      <c r="V1" s="489"/>
      <c r="W1" s="489"/>
      <c r="X1" s="489"/>
      <c r="Y1" s="489"/>
      <c r="Z1" s="489"/>
      <c r="AA1" s="489"/>
      <c r="AB1" s="490"/>
      <c r="AC1" s="490"/>
      <c r="AD1" s="491"/>
      <c r="AE1" s="491"/>
      <c r="AF1" s="491"/>
      <c r="AG1" s="491"/>
      <c r="AH1" s="491"/>
      <c r="AI1" s="491"/>
      <c r="AJ1" s="492"/>
      <c r="AK1" s="493"/>
      <c r="AL1" s="494"/>
      <c r="AM1" s="494"/>
      <c r="AN1" s="494"/>
      <c r="AO1" s="494"/>
      <c r="AP1" s="494"/>
      <c r="AQ1" s="494"/>
      <c r="AS1" s="493" t="s">
        <v>711</v>
      </c>
      <c r="AT1" s="496"/>
      <c r="AU1" s="496"/>
    </row>
    <row r="2" spans="1:50" s="495" customFormat="1" ht="15">
      <c r="A2" s="497" t="str">
        <f>[3]bs!A2</f>
        <v>Tầng 5 tháp C.E.O, Mễ Trì, Nam Từ Liêm, Hà Nội</v>
      </c>
      <c r="B2" s="498"/>
      <c r="C2" s="498"/>
      <c r="D2" s="499"/>
      <c r="E2" s="499"/>
      <c r="F2" s="500"/>
      <c r="G2" s="500"/>
      <c r="H2" s="500"/>
      <c r="I2" s="500"/>
      <c r="J2" s="500"/>
      <c r="K2" s="500"/>
      <c r="L2" s="499"/>
      <c r="M2" s="499"/>
      <c r="N2" s="500"/>
      <c r="O2" s="500"/>
      <c r="P2" s="500"/>
      <c r="Q2" s="500"/>
      <c r="R2" s="500"/>
      <c r="S2" s="500"/>
      <c r="T2" s="499"/>
      <c r="V2" s="501"/>
      <c r="W2" s="501"/>
      <c r="X2" s="501"/>
      <c r="Y2" s="501"/>
      <c r="Z2" s="501"/>
      <c r="AA2" s="501"/>
      <c r="AB2" s="502"/>
      <c r="AC2" s="502"/>
      <c r="AD2" s="503"/>
      <c r="AE2" s="503"/>
      <c r="AF2" s="503"/>
      <c r="AG2" s="503"/>
      <c r="AH2" s="503"/>
      <c r="AI2" s="503"/>
      <c r="AJ2" s="502"/>
      <c r="AK2" s="499"/>
      <c r="AL2" s="500"/>
      <c r="AM2" s="500"/>
      <c r="AN2" s="500"/>
      <c r="AO2" s="500"/>
      <c r="AP2" s="500"/>
      <c r="AQ2" s="500"/>
      <c r="AS2" s="499" t="str">
        <f>[3]bs!I2</f>
        <v>Quý 2 năm tài chính 2015</v>
      </c>
      <c r="AT2" s="496"/>
      <c r="AU2" s="496"/>
    </row>
    <row r="3" spans="1:50" s="496" customFormat="1" ht="15">
      <c r="A3" s="504" t="str">
        <f>[3]bs!A3</f>
        <v>Tel: (84-4) 37 875 136          Fax: (84-4) 37 875 137</v>
      </c>
      <c r="B3" s="504"/>
      <c r="C3" s="504"/>
      <c r="D3" s="505"/>
      <c r="E3" s="505"/>
      <c r="F3" s="506"/>
      <c r="G3" s="506"/>
      <c r="H3" s="506"/>
      <c r="I3" s="506"/>
      <c r="J3" s="506"/>
      <c r="K3" s="506"/>
      <c r="L3" s="505"/>
      <c r="M3" s="505"/>
      <c r="N3" s="506"/>
      <c r="O3" s="506"/>
      <c r="P3" s="506"/>
      <c r="Q3" s="506"/>
      <c r="R3" s="506"/>
      <c r="S3" s="506"/>
      <c r="T3" s="505"/>
      <c r="U3" s="505"/>
      <c r="V3" s="506"/>
      <c r="W3" s="506"/>
      <c r="X3" s="506"/>
      <c r="Y3" s="506"/>
      <c r="Z3" s="506"/>
      <c r="AA3" s="506"/>
      <c r="AB3" s="505"/>
      <c r="AC3" s="505"/>
      <c r="AD3" s="506"/>
      <c r="AE3" s="506"/>
      <c r="AF3" s="506"/>
      <c r="AG3" s="506"/>
      <c r="AH3" s="506"/>
      <c r="AI3" s="506"/>
      <c r="AJ3" s="507"/>
      <c r="AK3" s="507"/>
      <c r="AL3" s="508"/>
      <c r="AM3" s="508"/>
      <c r="AN3" s="508"/>
      <c r="AO3" s="508"/>
      <c r="AP3" s="508"/>
      <c r="AQ3" s="508"/>
      <c r="AR3" s="507"/>
      <c r="AS3" s="509"/>
      <c r="AT3" s="507"/>
      <c r="AU3" s="507"/>
      <c r="AV3" s="507"/>
    </row>
    <row r="4" spans="1:50" s="495" customFormat="1" ht="15">
      <c r="A4" s="510" t="s">
        <v>726</v>
      </c>
      <c r="B4" s="510"/>
      <c r="C4" s="510"/>
      <c r="D4" s="510"/>
      <c r="E4" s="510"/>
      <c r="F4" s="511"/>
      <c r="G4" s="511"/>
      <c r="H4" s="511"/>
      <c r="I4" s="511"/>
      <c r="J4" s="511"/>
      <c r="K4" s="511"/>
      <c r="L4" s="512"/>
      <c r="M4" s="512"/>
      <c r="N4" s="511"/>
      <c r="O4" s="511"/>
      <c r="P4" s="511"/>
      <c r="Q4" s="511"/>
      <c r="R4" s="511"/>
      <c r="S4" s="511"/>
      <c r="T4" s="512"/>
      <c r="U4" s="512"/>
      <c r="V4" s="511"/>
      <c r="W4" s="511"/>
      <c r="X4" s="511"/>
      <c r="Y4" s="511"/>
      <c r="Z4" s="511"/>
      <c r="AA4" s="511"/>
      <c r="AB4" s="512"/>
      <c r="AC4" s="512"/>
      <c r="AD4" s="511"/>
      <c r="AE4" s="511"/>
      <c r="AF4" s="511"/>
      <c r="AG4" s="511"/>
      <c r="AH4" s="511"/>
      <c r="AI4" s="511"/>
      <c r="AK4" s="513" t="s">
        <v>449</v>
      </c>
      <c r="AL4" s="513"/>
      <c r="AM4" s="513"/>
      <c r="AN4" s="513"/>
      <c r="AO4" s="513"/>
      <c r="AP4" s="513"/>
      <c r="AQ4" s="513"/>
      <c r="AR4" s="513"/>
      <c r="AS4" s="513"/>
      <c r="AT4" s="496"/>
      <c r="AU4" s="496"/>
    </row>
    <row r="5" spans="1:50" s="495" customFormat="1" ht="15">
      <c r="A5" s="514" t="s">
        <v>727</v>
      </c>
      <c r="B5" s="490"/>
      <c r="C5" s="490"/>
      <c r="D5" s="490"/>
      <c r="E5" s="490"/>
      <c r="F5" s="511"/>
      <c r="G5" s="511"/>
      <c r="H5" s="511"/>
      <c r="I5" s="511"/>
      <c r="J5" s="511"/>
      <c r="K5" s="511"/>
      <c r="L5" s="512"/>
      <c r="M5" s="512"/>
      <c r="N5" s="511"/>
      <c r="O5" s="511"/>
      <c r="P5" s="511"/>
      <c r="Q5" s="511"/>
      <c r="R5" s="511"/>
      <c r="S5" s="511"/>
      <c r="T5" s="512"/>
      <c r="U5" s="512"/>
      <c r="V5" s="511"/>
      <c r="W5" s="511"/>
      <c r="X5" s="511"/>
      <c r="Y5" s="511"/>
      <c r="Z5" s="511"/>
      <c r="AA5" s="511"/>
      <c r="AB5" s="512"/>
      <c r="AC5" s="512"/>
      <c r="AD5" s="511"/>
      <c r="AE5" s="511"/>
      <c r="AF5" s="511"/>
      <c r="AG5" s="511"/>
      <c r="AH5" s="511"/>
      <c r="AI5" s="511"/>
      <c r="AK5" s="515"/>
      <c r="AL5" s="515"/>
      <c r="AM5" s="515"/>
      <c r="AN5" s="515"/>
      <c r="AO5" s="515"/>
      <c r="AP5" s="515"/>
      <c r="AQ5" s="515"/>
      <c r="AR5" s="515"/>
      <c r="AS5" s="515"/>
      <c r="AT5" s="496"/>
      <c r="AU5" s="496"/>
    </row>
    <row r="6" spans="1:50" s="495" customFormat="1">
      <c r="A6" s="516" t="s">
        <v>713</v>
      </c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6"/>
      <c r="AE6" s="516"/>
      <c r="AF6" s="516"/>
      <c r="AG6" s="516"/>
      <c r="AH6" s="516"/>
      <c r="AI6" s="516"/>
      <c r="AJ6" s="516"/>
      <c r="AK6" s="516"/>
      <c r="AL6" s="516"/>
      <c r="AM6" s="516"/>
      <c r="AN6" s="516"/>
      <c r="AO6" s="516"/>
      <c r="AP6" s="516"/>
      <c r="AQ6" s="516"/>
      <c r="AR6" s="516"/>
      <c r="AS6" s="516"/>
      <c r="AT6" s="496"/>
      <c r="AU6" s="496"/>
    </row>
    <row r="7" spans="1:50" s="495" customFormat="1" ht="15" hidden="1">
      <c r="A7" s="517" t="s">
        <v>714</v>
      </c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517"/>
      <c r="Z7" s="517"/>
      <c r="AA7" s="517"/>
      <c r="AB7" s="517"/>
      <c r="AC7" s="517"/>
      <c r="AD7" s="517"/>
      <c r="AE7" s="517"/>
      <c r="AF7" s="517"/>
      <c r="AG7" s="517"/>
      <c r="AH7" s="517"/>
      <c r="AI7" s="517"/>
      <c r="AJ7" s="517"/>
      <c r="AK7" s="517"/>
      <c r="AL7" s="517"/>
      <c r="AM7" s="517"/>
      <c r="AN7" s="517"/>
      <c r="AO7" s="517"/>
      <c r="AP7" s="517"/>
      <c r="AQ7" s="517"/>
      <c r="AR7" s="517"/>
      <c r="AS7" s="517"/>
      <c r="AT7" s="496"/>
      <c r="AU7" s="496"/>
    </row>
    <row r="8" spans="1:50" s="495" customFormat="1" ht="15" hidden="1">
      <c r="A8" s="518"/>
      <c r="B8" s="518"/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  <c r="AI8" s="518"/>
      <c r="AJ8" s="518"/>
      <c r="AK8" s="518"/>
      <c r="AL8" s="518"/>
      <c r="AM8" s="518"/>
      <c r="AN8" s="518"/>
      <c r="AO8" s="518"/>
      <c r="AP8" s="518"/>
      <c r="AQ8" s="518"/>
      <c r="AR8" s="518"/>
      <c r="AS8" s="518"/>
      <c r="AT8" s="496"/>
      <c r="AU8" s="496"/>
    </row>
    <row r="9" spans="1:50" s="495" customFormat="1" ht="15" hidden="1">
      <c r="A9" s="519"/>
      <c r="B9" s="520"/>
      <c r="D9" s="512"/>
      <c r="E9" s="512"/>
      <c r="F9" s="511"/>
      <c r="G9" s="511"/>
      <c r="H9" s="511"/>
      <c r="I9" s="511"/>
      <c r="J9" s="511"/>
      <c r="K9" s="511"/>
      <c r="L9" s="512"/>
      <c r="M9" s="512"/>
      <c r="N9" s="511"/>
      <c r="O9" s="511"/>
      <c r="P9" s="511"/>
      <c r="Q9" s="511"/>
      <c r="R9" s="511"/>
      <c r="S9" s="511"/>
      <c r="T9" s="512"/>
      <c r="U9" s="512"/>
      <c r="V9" s="511"/>
      <c r="W9" s="511"/>
      <c r="X9" s="511"/>
      <c r="Y9" s="511"/>
      <c r="Z9" s="511"/>
      <c r="AA9" s="511"/>
      <c r="AB9" s="512"/>
      <c r="AC9" s="512"/>
      <c r="AD9" s="511"/>
      <c r="AE9" s="511"/>
      <c r="AF9" s="511"/>
      <c r="AG9" s="511"/>
      <c r="AH9" s="511"/>
      <c r="AI9" s="511"/>
      <c r="AL9" s="501"/>
      <c r="AM9" s="501"/>
      <c r="AN9" s="501"/>
      <c r="AO9" s="501"/>
      <c r="AP9" s="501"/>
      <c r="AQ9" s="501"/>
      <c r="AT9" s="496"/>
      <c r="AU9" s="496"/>
    </row>
    <row r="10" spans="1:50" s="495" customFormat="1" ht="15" hidden="1" customHeight="1">
      <c r="A10" s="521"/>
      <c r="B10" s="520"/>
      <c r="C10" s="520"/>
      <c r="D10" s="512"/>
      <c r="E10" s="522" t="s">
        <v>715</v>
      </c>
      <c r="F10" s="522"/>
      <c r="G10" s="522"/>
      <c r="H10" s="522"/>
      <c r="I10" s="522"/>
      <c r="J10" s="522"/>
      <c r="K10" s="522"/>
      <c r="L10" s="522"/>
      <c r="M10" s="522"/>
      <c r="N10" s="522"/>
      <c r="O10" s="522"/>
      <c r="P10" s="522"/>
      <c r="Q10" s="522"/>
      <c r="R10" s="522"/>
      <c r="S10" s="522"/>
      <c r="T10" s="522"/>
      <c r="U10" s="522"/>
      <c r="V10" s="522"/>
      <c r="W10" s="522"/>
      <c r="X10" s="522"/>
      <c r="Y10" s="522"/>
      <c r="Z10" s="522"/>
      <c r="AA10" s="522"/>
      <c r="AB10" s="522"/>
      <c r="AC10" s="523" t="s">
        <v>564</v>
      </c>
      <c r="AD10" s="522"/>
      <c r="AE10" s="522"/>
      <c r="AF10" s="522"/>
      <c r="AG10" s="522"/>
      <c r="AH10" s="522"/>
      <c r="AI10" s="522"/>
      <c r="AJ10" s="522"/>
      <c r="AK10" s="522"/>
      <c r="AL10" s="522"/>
      <c r="AM10" s="522"/>
      <c r="AN10" s="522"/>
      <c r="AO10" s="522"/>
      <c r="AP10" s="522"/>
      <c r="AQ10" s="522"/>
      <c r="AR10" s="522"/>
      <c r="AS10" s="522"/>
      <c r="AT10" s="522"/>
      <c r="AU10" s="496"/>
    </row>
    <row r="11" spans="1:50" s="524" customFormat="1" ht="12.75" hidden="1">
      <c r="A11" s="519"/>
      <c r="B11" s="492"/>
      <c r="D11" s="525"/>
      <c r="E11" s="525"/>
      <c r="F11" s="526"/>
      <c r="G11" s="526"/>
      <c r="H11" s="526"/>
      <c r="I11" s="526"/>
      <c r="J11" s="526"/>
      <c r="K11" s="526"/>
      <c r="L11" s="525"/>
      <c r="M11" s="525"/>
      <c r="N11" s="526"/>
      <c r="O11" s="526"/>
      <c r="P11" s="526"/>
      <c r="Q11" s="526"/>
      <c r="R11" s="526"/>
      <c r="S11" s="526"/>
      <c r="T11" s="525"/>
      <c r="U11" s="525"/>
      <c r="V11" s="526"/>
      <c r="W11" s="526"/>
      <c r="X11" s="526"/>
      <c r="Y11" s="526"/>
      <c r="Z11" s="526"/>
      <c r="AA11" s="526"/>
      <c r="AB11" s="525"/>
      <c r="AC11" s="525"/>
      <c r="AD11" s="526"/>
      <c r="AE11" s="526"/>
      <c r="AF11" s="526"/>
      <c r="AG11" s="526"/>
      <c r="AH11" s="526"/>
      <c r="AI11" s="526"/>
      <c r="AJ11" s="525"/>
      <c r="AL11" s="527"/>
      <c r="AM11" s="527"/>
      <c r="AN11" s="527"/>
      <c r="AO11" s="527"/>
      <c r="AP11" s="527"/>
      <c r="AQ11" s="527"/>
      <c r="AT11" s="528"/>
      <c r="AU11" s="528"/>
    </row>
    <row r="12" spans="1:50" s="495" customFormat="1" ht="28.5" hidden="1">
      <c r="A12" s="519"/>
      <c r="B12" s="520"/>
      <c r="C12" s="529"/>
      <c r="E12" s="529" t="s">
        <v>716</v>
      </c>
      <c r="F12" s="530" t="s">
        <v>30</v>
      </c>
      <c r="G12" s="530" t="s">
        <v>31</v>
      </c>
      <c r="H12" s="530" t="s">
        <v>32</v>
      </c>
      <c r="I12" s="530" t="s">
        <v>33</v>
      </c>
      <c r="J12" s="530" t="s">
        <v>52</v>
      </c>
      <c r="K12" s="530" t="s">
        <v>131</v>
      </c>
      <c r="M12" s="529" t="s">
        <v>676</v>
      </c>
      <c r="N12" s="530" t="s">
        <v>30</v>
      </c>
      <c r="O12" s="530" t="s">
        <v>31</v>
      </c>
      <c r="P12" s="530" t="s">
        <v>32</v>
      </c>
      <c r="Q12" s="530" t="s">
        <v>33</v>
      </c>
      <c r="R12" s="530" t="s">
        <v>52</v>
      </c>
      <c r="S12" s="530" t="s">
        <v>426</v>
      </c>
      <c r="U12" s="529" t="s">
        <v>717</v>
      </c>
      <c r="V12" s="530" t="s">
        <v>30</v>
      </c>
      <c r="W12" s="530" t="s">
        <v>31</v>
      </c>
      <c r="X12" s="530" t="s">
        <v>32</v>
      </c>
      <c r="Y12" s="530" t="s">
        <v>33</v>
      </c>
      <c r="Z12" s="530" t="s">
        <v>52</v>
      </c>
      <c r="AA12" s="530" t="s">
        <v>426</v>
      </c>
      <c r="AB12" s="529" t="s">
        <v>692</v>
      </c>
      <c r="AC12" s="529" t="s">
        <v>716</v>
      </c>
      <c r="AD12" s="530" t="s">
        <v>30</v>
      </c>
      <c r="AE12" s="530" t="s">
        <v>31</v>
      </c>
      <c r="AF12" s="530" t="s">
        <v>32</v>
      </c>
      <c r="AG12" s="530" t="s">
        <v>33</v>
      </c>
      <c r="AH12" s="530" t="s">
        <v>52</v>
      </c>
      <c r="AI12" s="530" t="s">
        <v>426</v>
      </c>
      <c r="AJ12" s="531"/>
      <c r="AK12" s="529" t="s">
        <v>676</v>
      </c>
      <c r="AL12" s="530" t="s">
        <v>30</v>
      </c>
      <c r="AM12" s="530" t="s">
        <v>31</v>
      </c>
      <c r="AN12" s="530" t="s">
        <v>32</v>
      </c>
      <c r="AO12" s="530" t="s">
        <v>33</v>
      </c>
      <c r="AP12" s="530" t="s">
        <v>52</v>
      </c>
      <c r="AQ12" s="530" t="s">
        <v>426</v>
      </c>
      <c r="AS12" s="529" t="s">
        <v>717</v>
      </c>
      <c r="AT12" s="529" t="s">
        <v>692</v>
      </c>
      <c r="AU12" s="538"/>
      <c r="AV12" s="532"/>
      <c r="AW12" s="532"/>
      <c r="AX12" s="532"/>
    </row>
    <row r="13" spans="1:50" s="495" customFormat="1" ht="15" hidden="1">
      <c r="A13" s="533"/>
      <c r="C13" s="534"/>
      <c r="F13" s="501"/>
      <c r="G13" s="501"/>
      <c r="H13" s="501"/>
      <c r="I13" s="501"/>
      <c r="J13" s="501"/>
      <c r="K13" s="501"/>
      <c r="M13" s="521"/>
      <c r="N13" s="535"/>
      <c r="O13" s="535"/>
      <c r="P13" s="535"/>
      <c r="Q13" s="535"/>
      <c r="R13" s="535"/>
      <c r="S13" s="535"/>
      <c r="U13" s="522"/>
      <c r="V13" s="536"/>
      <c r="W13" s="536"/>
      <c r="X13" s="536"/>
      <c r="Y13" s="536"/>
      <c r="Z13" s="536"/>
      <c r="AA13" s="536"/>
      <c r="AB13" s="522"/>
      <c r="AC13" s="522"/>
      <c r="AD13" s="536"/>
      <c r="AE13" s="536"/>
      <c r="AF13" s="536"/>
      <c r="AG13" s="536"/>
      <c r="AH13" s="536"/>
      <c r="AI13" s="536"/>
      <c r="AJ13" s="522"/>
      <c r="AL13" s="501"/>
      <c r="AM13" s="501"/>
      <c r="AN13" s="501"/>
      <c r="AO13" s="501"/>
      <c r="AP13" s="501"/>
      <c r="AQ13" s="501"/>
      <c r="AS13" s="537"/>
      <c r="AT13" s="538"/>
      <c r="AU13" s="538"/>
      <c r="AV13" s="532"/>
      <c r="AW13" s="532"/>
      <c r="AX13" s="532"/>
    </row>
    <row r="14" spans="1:50" s="542" customFormat="1" ht="15" hidden="1">
      <c r="A14" s="539"/>
      <c r="B14" s="540"/>
      <c r="C14" s="520"/>
      <c r="D14" s="495"/>
      <c r="E14" s="495"/>
      <c r="F14" s="501"/>
      <c r="G14" s="501"/>
      <c r="H14" s="501"/>
      <c r="I14" s="501"/>
      <c r="J14" s="501"/>
      <c r="K14" s="501"/>
      <c r="L14" s="495"/>
      <c r="M14" s="495"/>
      <c r="N14" s="501"/>
      <c r="O14" s="501"/>
      <c r="P14" s="501"/>
      <c r="Q14" s="501"/>
      <c r="R14" s="501"/>
      <c r="S14" s="501"/>
      <c r="T14" s="495"/>
      <c r="U14" s="512"/>
      <c r="V14" s="511"/>
      <c r="W14" s="511"/>
      <c r="X14" s="511"/>
      <c r="Y14" s="511"/>
      <c r="Z14" s="511"/>
      <c r="AA14" s="511"/>
      <c r="AB14" s="512"/>
      <c r="AC14" s="512"/>
      <c r="AD14" s="511"/>
      <c r="AE14" s="511"/>
      <c r="AF14" s="511"/>
      <c r="AG14" s="511"/>
      <c r="AH14" s="511"/>
      <c r="AI14" s="511"/>
      <c r="AJ14" s="512"/>
      <c r="AK14" s="495"/>
      <c r="AL14" s="501"/>
      <c r="AM14" s="501"/>
      <c r="AN14" s="501"/>
      <c r="AO14" s="501"/>
      <c r="AP14" s="501"/>
      <c r="AQ14" s="501"/>
      <c r="AR14" s="495"/>
      <c r="AS14" s="495"/>
      <c r="AT14" s="541"/>
      <c r="AU14" s="538"/>
      <c r="AV14" s="532"/>
      <c r="AW14" s="532"/>
      <c r="AX14" s="532"/>
    </row>
    <row r="15" spans="1:50" s="542" customFormat="1" ht="15" hidden="1">
      <c r="A15" s="539"/>
      <c r="B15" s="540"/>
      <c r="C15" s="543" t="s">
        <v>718</v>
      </c>
      <c r="D15" s="544"/>
      <c r="E15" s="545"/>
      <c r="F15" s="546"/>
      <c r="G15" s="546"/>
      <c r="H15" s="546"/>
      <c r="I15" s="546"/>
      <c r="J15" s="546"/>
      <c r="K15" s="546"/>
      <c r="L15" s="545"/>
      <c r="M15" s="545">
        <v>83919980000</v>
      </c>
      <c r="N15" s="546"/>
      <c r="O15" s="546"/>
      <c r="P15" s="546"/>
      <c r="Q15" s="546"/>
      <c r="R15" s="546"/>
      <c r="S15" s="546"/>
      <c r="T15" s="545"/>
      <c r="U15" s="545">
        <v>87591515703</v>
      </c>
      <c r="V15" s="546"/>
      <c r="W15" s="546"/>
      <c r="X15" s="546"/>
      <c r="Y15" s="546"/>
      <c r="Z15" s="546"/>
      <c r="AA15" s="546"/>
      <c r="AB15" s="545"/>
      <c r="AC15" s="545"/>
      <c r="AD15" s="546"/>
      <c r="AE15" s="546"/>
      <c r="AF15" s="547"/>
      <c r="AG15" s="546"/>
      <c r="AH15" s="546"/>
      <c r="AI15" s="546"/>
      <c r="AJ15" s="545"/>
      <c r="AK15" s="545">
        <v>83919980000</v>
      </c>
      <c r="AL15" s="546"/>
      <c r="AM15" s="546"/>
      <c r="AN15" s="546"/>
      <c r="AO15" s="546"/>
      <c r="AP15" s="546"/>
      <c r="AQ15" s="546"/>
      <c r="AR15" s="548"/>
      <c r="AS15" s="545">
        <v>87591515703</v>
      </c>
      <c r="AT15" s="541"/>
      <c r="AU15" s="538"/>
      <c r="AV15" s="532"/>
      <c r="AW15" s="532"/>
      <c r="AX15" s="532"/>
    </row>
    <row r="16" spans="1:50" s="542" customFormat="1" ht="15" hidden="1">
      <c r="A16" s="539"/>
      <c r="B16" s="540"/>
      <c r="C16" s="543" t="s">
        <v>719</v>
      </c>
      <c r="D16" s="512"/>
      <c r="E16" s="545">
        <v>765000</v>
      </c>
      <c r="F16" s="546"/>
      <c r="G16" s="546"/>
      <c r="H16" s="546"/>
      <c r="I16" s="546"/>
      <c r="J16" s="546">
        <v>0</v>
      </c>
      <c r="K16" s="546"/>
      <c r="L16" s="545"/>
      <c r="M16" s="545">
        <f>E16*10000</f>
        <v>7650000000</v>
      </c>
      <c r="N16" s="546">
        <v>126050300</v>
      </c>
      <c r="O16" s="546"/>
      <c r="P16" s="546">
        <v>1513636364</v>
      </c>
      <c r="Q16" s="546">
        <v>0</v>
      </c>
      <c r="R16" s="546">
        <v>0</v>
      </c>
      <c r="S16" s="546"/>
      <c r="T16" s="545"/>
      <c r="U16" s="545">
        <v>26307034723</v>
      </c>
      <c r="V16" s="546">
        <v>1217861818</v>
      </c>
      <c r="W16" s="546"/>
      <c r="X16" s="546">
        <v>0</v>
      </c>
      <c r="Y16" s="546">
        <v>1880338182</v>
      </c>
      <c r="Z16" s="546">
        <v>0</v>
      </c>
      <c r="AA16" s="546">
        <v>0</v>
      </c>
      <c r="AB16" s="545"/>
      <c r="AC16" s="545">
        <v>765000</v>
      </c>
      <c r="AD16" s="546">
        <v>0</v>
      </c>
      <c r="AE16" s="546"/>
      <c r="AF16" s="547">
        <v>41000000</v>
      </c>
      <c r="AG16" s="546"/>
      <c r="AH16" s="546">
        <v>0</v>
      </c>
      <c r="AI16" s="549">
        <v>0</v>
      </c>
      <c r="AJ16" s="545"/>
      <c r="AK16" s="545">
        <v>7650000000</v>
      </c>
      <c r="AL16" s="546"/>
      <c r="AM16" s="546"/>
      <c r="AN16" s="546">
        <v>0</v>
      </c>
      <c r="AO16" s="546"/>
      <c r="AP16" s="546">
        <v>0</v>
      </c>
      <c r="AQ16" s="546"/>
      <c r="AR16" s="545"/>
      <c r="AS16" s="545">
        <v>25276233570</v>
      </c>
      <c r="AT16" s="541"/>
      <c r="AU16" s="538"/>
      <c r="AV16" s="532"/>
      <c r="AW16" s="532"/>
      <c r="AX16" s="532"/>
    </row>
    <row r="17" spans="1:50" s="542" customFormat="1" ht="15" hidden="1">
      <c r="A17" s="539"/>
      <c r="B17" s="540"/>
      <c r="C17" s="543" t="s">
        <v>720</v>
      </c>
      <c r="D17" s="512"/>
      <c r="E17" s="545">
        <v>2295000</v>
      </c>
      <c r="F17" s="546"/>
      <c r="G17" s="546"/>
      <c r="H17" s="546">
        <v>0</v>
      </c>
      <c r="I17" s="546"/>
      <c r="J17" s="546"/>
      <c r="K17" s="546"/>
      <c r="L17" s="545"/>
      <c r="M17" s="545">
        <f t="shared" ref="M17:M20" si="0">E17*10000</f>
        <v>22950000000</v>
      </c>
      <c r="N17" s="546"/>
      <c r="O17" s="546"/>
      <c r="P17" s="546"/>
      <c r="Q17" s="546"/>
      <c r="R17" s="546"/>
      <c r="S17" s="546"/>
      <c r="T17" s="545"/>
      <c r="U17" s="545">
        <v>50636086231</v>
      </c>
      <c r="V17" s="546"/>
      <c r="W17" s="546"/>
      <c r="X17" s="546"/>
      <c r="Y17" s="546"/>
      <c r="Z17" s="546"/>
      <c r="AA17" s="546"/>
      <c r="AB17" s="545"/>
      <c r="AC17" s="545">
        <v>510000</v>
      </c>
      <c r="AD17" s="550"/>
      <c r="AE17" s="550"/>
      <c r="AF17" s="550"/>
      <c r="AG17" s="550"/>
      <c r="AH17" s="550"/>
      <c r="AI17" s="550"/>
      <c r="AJ17" s="545"/>
      <c r="AK17" s="545">
        <v>5100000000</v>
      </c>
      <c r="AL17" s="546"/>
      <c r="AM17" s="546"/>
      <c r="AN17" s="546"/>
      <c r="AO17" s="546"/>
      <c r="AP17" s="546"/>
      <c r="AQ17" s="546"/>
      <c r="AR17" s="545"/>
      <c r="AS17" s="545">
        <v>13737348065</v>
      </c>
      <c r="AT17" s="538"/>
      <c r="AU17" s="538"/>
      <c r="AV17" s="532"/>
      <c r="AW17" s="532"/>
      <c r="AX17" s="532"/>
    </row>
    <row r="18" spans="1:50" s="542" customFormat="1" ht="15" hidden="1">
      <c r="A18" s="539"/>
      <c r="B18" s="540"/>
      <c r="C18" s="543" t="s">
        <v>50</v>
      </c>
      <c r="D18" s="512"/>
      <c r="E18" s="545">
        <f t="shared" ref="E18:E22" si="1">SUM(F18:K18)</f>
        <v>0</v>
      </c>
      <c r="F18" s="546"/>
      <c r="G18" s="546"/>
      <c r="H18" s="546"/>
      <c r="I18" s="546"/>
      <c r="J18" s="546"/>
      <c r="K18" s="546"/>
      <c r="L18" s="545"/>
      <c r="M18" s="545">
        <f t="shared" si="0"/>
        <v>0</v>
      </c>
      <c r="N18" s="546"/>
      <c r="O18" s="546"/>
      <c r="P18" s="546"/>
      <c r="Q18" s="546"/>
      <c r="R18" s="546"/>
      <c r="S18" s="546"/>
      <c r="T18" s="545"/>
      <c r="U18" s="545">
        <f t="shared" ref="U18:U20" si="2">M18</f>
        <v>0</v>
      </c>
      <c r="V18" s="546"/>
      <c r="W18" s="546"/>
      <c r="X18" s="546"/>
      <c r="Y18" s="546"/>
      <c r="Z18" s="546"/>
      <c r="AA18" s="546"/>
      <c r="AB18" s="545"/>
      <c r="AC18" s="545">
        <f t="shared" ref="AC18:AC20" si="3">SUM(AD18:AI18)</f>
        <v>0</v>
      </c>
      <c r="AD18" s="546"/>
      <c r="AE18" s="546"/>
      <c r="AF18" s="546"/>
      <c r="AG18" s="546"/>
      <c r="AH18" s="546"/>
      <c r="AI18" s="546"/>
      <c r="AJ18" s="545"/>
      <c r="AK18" s="545">
        <f t="shared" ref="AK18:AK20" si="4">SUM(AL18:AQ18)</f>
        <v>0</v>
      </c>
      <c r="AL18" s="546"/>
      <c r="AM18" s="546"/>
      <c r="AN18" s="546"/>
      <c r="AO18" s="546"/>
      <c r="AP18" s="546"/>
      <c r="AQ18" s="546"/>
      <c r="AR18" s="545"/>
      <c r="AS18" s="545">
        <f t="shared" ref="AS18:AS20" si="5">AK18+AC18+U18+M18+E18</f>
        <v>0</v>
      </c>
      <c r="AT18" s="551"/>
      <c r="AU18" s="551"/>
    </row>
    <row r="19" spans="1:50" s="542" customFormat="1" ht="15" hidden="1">
      <c r="A19" s="539"/>
      <c r="B19" s="540"/>
      <c r="C19" s="543" t="s">
        <v>721</v>
      </c>
      <c r="D19" s="512"/>
      <c r="E19" s="545">
        <v>4290000</v>
      </c>
      <c r="F19" s="546">
        <v>0</v>
      </c>
      <c r="G19" s="546"/>
      <c r="H19" s="546"/>
      <c r="I19" s="546"/>
      <c r="J19" s="546"/>
      <c r="K19" s="546"/>
      <c r="L19" s="545"/>
      <c r="M19" s="545">
        <f t="shared" si="0"/>
        <v>42900000000</v>
      </c>
      <c r="N19" s="546"/>
      <c r="O19" s="546"/>
      <c r="P19" s="546"/>
      <c r="Q19" s="546"/>
      <c r="R19" s="546"/>
      <c r="S19" s="546"/>
      <c r="T19" s="545"/>
      <c r="U19" s="545">
        <v>39008054230</v>
      </c>
      <c r="V19" s="546"/>
      <c r="W19" s="546"/>
      <c r="X19" s="546"/>
      <c r="Y19" s="546"/>
      <c r="Z19" s="546"/>
      <c r="AA19" s="546"/>
      <c r="AB19" s="545">
        <v>-3891945770</v>
      </c>
      <c r="AC19" s="545">
        <v>4290000</v>
      </c>
      <c r="AD19" s="546">
        <v>0</v>
      </c>
      <c r="AE19" s="546"/>
      <c r="AF19" s="546"/>
      <c r="AG19" s="546"/>
      <c r="AH19" s="546"/>
      <c r="AI19" s="546"/>
      <c r="AJ19" s="545"/>
      <c r="AK19" s="545">
        <v>42900000000</v>
      </c>
      <c r="AL19" s="546"/>
      <c r="AM19" s="546"/>
      <c r="AN19" s="546"/>
      <c r="AO19" s="546"/>
      <c r="AP19" s="546"/>
      <c r="AQ19" s="546"/>
      <c r="AR19" s="545"/>
      <c r="AS19" s="545">
        <v>40066995574</v>
      </c>
      <c r="AT19" s="552">
        <v>-2833004426</v>
      </c>
      <c r="AU19" s="803" t="s">
        <v>474</v>
      </c>
    </row>
    <row r="20" spans="1:50" s="542" customFormat="1" ht="15" hidden="1">
      <c r="A20" s="539"/>
      <c r="B20" s="540"/>
      <c r="C20" s="543" t="s">
        <v>51</v>
      </c>
      <c r="D20" s="512"/>
      <c r="E20" s="545">
        <f t="shared" si="1"/>
        <v>0</v>
      </c>
      <c r="F20" s="546"/>
      <c r="G20" s="546"/>
      <c r="H20" s="546"/>
      <c r="I20" s="546"/>
      <c r="J20" s="546"/>
      <c r="K20" s="546"/>
      <c r="L20" s="545"/>
      <c r="M20" s="545">
        <f t="shared" si="0"/>
        <v>0</v>
      </c>
      <c r="N20" s="546"/>
      <c r="O20" s="546"/>
      <c r="P20" s="546"/>
      <c r="Q20" s="546"/>
      <c r="R20" s="546"/>
      <c r="S20" s="546"/>
      <c r="T20" s="545"/>
      <c r="U20" s="545">
        <f t="shared" si="2"/>
        <v>0</v>
      </c>
      <c r="V20" s="546"/>
      <c r="W20" s="546"/>
      <c r="X20" s="546"/>
      <c r="Y20" s="546"/>
      <c r="Z20" s="546"/>
      <c r="AA20" s="546"/>
      <c r="AB20" s="545"/>
      <c r="AC20" s="545">
        <f t="shared" si="3"/>
        <v>0</v>
      </c>
      <c r="AD20" s="546"/>
      <c r="AE20" s="546"/>
      <c r="AF20" s="546"/>
      <c r="AG20" s="546"/>
      <c r="AH20" s="546"/>
      <c r="AI20" s="546"/>
      <c r="AJ20" s="545"/>
      <c r="AK20" s="545">
        <f t="shared" si="4"/>
        <v>0</v>
      </c>
      <c r="AL20" s="546"/>
      <c r="AM20" s="546"/>
      <c r="AN20" s="546"/>
      <c r="AO20" s="546"/>
      <c r="AP20" s="546"/>
      <c r="AQ20" s="546"/>
      <c r="AR20" s="545"/>
      <c r="AS20" s="545">
        <f t="shared" si="5"/>
        <v>0</v>
      </c>
      <c r="AT20" s="551"/>
      <c r="AU20" s="551"/>
    </row>
    <row r="21" spans="1:50" s="542" customFormat="1" ht="15" hidden="1">
      <c r="A21" s="539"/>
      <c r="B21" s="540"/>
      <c r="C21" s="543" t="s">
        <v>722</v>
      </c>
      <c r="D21" s="512"/>
      <c r="E21" s="545">
        <v>1236000</v>
      </c>
      <c r="F21" s="546"/>
      <c r="G21" s="546">
        <v>0</v>
      </c>
      <c r="H21" s="546"/>
      <c r="I21" s="546"/>
      <c r="J21" s="546"/>
      <c r="K21" s="546"/>
      <c r="L21" s="545"/>
      <c r="M21" s="545">
        <v>213629000000</v>
      </c>
      <c r="N21" s="546"/>
      <c r="O21" s="546">
        <v>0</v>
      </c>
      <c r="P21" s="546">
        <v>0</v>
      </c>
      <c r="Q21" s="546">
        <v>0</v>
      </c>
      <c r="R21" s="546"/>
      <c r="S21" s="546"/>
      <c r="T21" s="545"/>
      <c r="U21" s="545">
        <v>148932453870</v>
      </c>
      <c r="V21" s="546">
        <v>0</v>
      </c>
      <c r="W21" s="546">
        <v>0</v>
      </c>
      <c r="X21" s="546"/>
      <c r="Y21" s="546"/>
      <c r="Z21" s="546"/>
      <c r="AA21" s="546"/>
      <c r="AB21" s="545"/>
      <c r="AC21" s="545">
        <v>636000</v>
      </c>
      <c r="AD21" s="553">
        <v>0</v>
      </c>
      <c r="AE21" s="546">
        <v>0</v>
      </c>
      <c r="AF21" s="546"/>
      <c r="AG21" s="546"/>
      <c r="AH21" s="546"/>
      <c r="AI21" s="546"/>
      <c r="AJ21" s="545"/>
      <c r="AK21" s="545">
        <v>153629000000</v>
      </c>
      <c r="AL21" s="546"/>
      <c r="AM21" s="546">
        <v>0</v>
      </c>
      <c r="AN21" s="546"/>
      <c r="AO21" s="546"/>
      <c r="AP21" s="546"/>
      <c r="AQ21" s="546"/>
      <c r="AR21" s="545"/>
      <c r="AS21" s="545">
        <v>47598352619</v>
      </c>
      <c r="AT21" s="554"/>
      <c r="AU21" s="551"/>
    </row>
    <row r="22" spans="1:50" s="542" customFormat="1" ht="15" hidden="1">
      <c r="A22" s="539"/>
      <c r="B22" s="540"/>
      <c r="C22" s="555" t="s">
        <v>723</v>
      </c>
      <c r="D22" s="556"/>
      <c r="E22" s="557">
        <f t="shared" si="1"/>
        <v>0</v>
      </c>
      <c r="F22" s="558">
        <v>0</v>
      </c>
      <c r="G22" s="558"/>
      <c r="H22" s="558"/>
      <c r="I22" s="558"/>
      <c r="J22" s="558"/>
      <c r="K22" s="558"/>
      <c r="L22" s="557"/>
      <c r="M22" s="557">
        <f>SUM(M15:M21)</f>
        <v>371048980000</v>
      </c>
      <c r="N22" s="557">
        <f t="shared" ref="N22:AT22" si="6">SUM(N15:N21)</f>
        <v>126050300</v>
      </c>
      <c r="O22" s="557">
        <f t="shared" si="6"/>
        <v>0</v>
      </c>
      <c r="P22" s="557">
        <f t="shared" si="6"/>
        <v>1513636364</v>
      </c>
      <c r="Q22" s="557">
        <f t="shared" si="6"/>
        <v>0</v>
      </c>
      <c r="R22" s="557">
        <f t="shared" si="6"/>
        <v>0</v>
      </c>
      <c r="S22" s="557">
        <f t="shared" si="6"/>
        <v>0</v>
      </c>
      <c r="T22" s="557">
        <f t="shared" si="6"/>
        <v>0</v>
      </c>
      <c r="U22" s="557">
        <f t="shared" si="6"/>
        <v>352475144757</v>
      </c>
      <c r="V22" s="557">
        <f t="shared" si="6"/>
        <v>1217861818</v>
      </c>
      <c r="W22" s="557">
        <f t="shared" si="6"/>
        <v>0</v>
      </c>
      <c r="X22" s="557">
        <f t="shared" si="6"/>
        <v>0</v>
      </c>
      <c r="Y22" s="557">
        <f t="shared" si="6"/>
        <v>1880338182</v>
      </c>
      <c r="Z22" s="557">
        <f t="shared" si="6"/>
        <v>0</v>
      </c>
      <c r="AA22" s="557">
        <f t="shared" si="6"/>
        <v>0</v>
      </c>
      <c r="AB22" s="557">
        <f t="shared" si="6"/>
        <v>-3891945770</v>
      </c>
      <c r="AC22" s="557"/>
      <c r="AD22" s="557">
        <f t="shared" si="6"/>
        <v>0</v>
      </c>
      <c r="AE22" s="557">
        <f t="shared" si="6"/>
        <v>0</v>
      </c>
      <c r="AF22" s="557">
        <f t="shared" si="6"/>
        <v>41000000</v>
      </c>
      <c r="AG22" s="557">
        <f t="shared" si="6"/>
        <v>0</v>
      </c>
      <c r="AH22" s="557">
        <f t="shared" si="6"/>
        <v>0</v>
      </c>
      <c r="AI22" s="557">
        <f t="shared" si="6"/>
        <v>0</v>
      </c>
      <c r="AJ22" s="557">
        <f t="shared" si="6"/>
        <v>0</v>
      </c>
      <c r="AK22" s="557">
        <f t="shared" si="6"/>
        <v>293198980000</v>
      </c>
      <c r="AL22" s="557">
        <f t="shared" si="6"/>
        <v>0</v>
      </c>
      <c r="AM22" s="557">
        <f t="shared" si="6"/>
        <v>0</v>
      </c>
      <c r="AN22" s="557">
        <f t="shared" si="6"/>
        <v>0</v>
      </c>
      <c r="AO22" s="557">
        <f t="shared" si="6"/>
        <v>0</v>
      </c>
      <c r="AP22" s="557">
        <f t="shared" si="6"/>
        <v>0</v>
      </c>
      <c r="AQ22" s="557">
        <f t="shared" si="6"/>
        <v>0</v>
      </c>
      <c r="AR22" s="557">
        <f t="shared" si="6"/>
        <v>0</v>
      </c>
      <c r="AS22" s="557">
        <f t="shared" si="6"/>
        <v>214270445531</v>
      </c>
      <c r="AT22" s="557">
        <f t="shared" si="6"/>
        <v>-2833004426</v>
      </c>
      <c r="AU22" s="551"/>
    </row>
    <row r="23" spans="1:50" s="495" customFormat="1" ht="15" hidden="1">
      <c r="A23" s="533"/>
      <c r="C23" s="543"/>
      <c r="D23" s="544"/>
      <c r="E23" s="545"/>
      <c r="F23" s="546"/>
      <c r="G23" s="546"/>
      <c r="H23" s="546"/>
      <c r="I23" s="546"/>
      <c r="J23" s="546"/>
      <c r="K23" s="546"/>
      <c r="L23" s="545"/>
      <c r="M23" s="545"/>
      <c r="N23" s="546"/>
      <c r="O23" s="546"/>
      <c r="P23" s="546"/>
      <c r="Q23" s="546"/>
      <c r="R23" s="546"/>
      <c r="S23" s="546"/>
      <c r="T23" s="545"/>
      <c r="U23" s="545"/>
      <c r="V23" s="546"/>
      <c r="W23" s="546"/>
      <c r="X23" s="546"/>
      <c r="Y23" s="546"/>
      <c r="Z23" s="546"/>
      <c r="AA23" s="546"/>
      <c r="AB23" s="545"/>
      <c r="AC23" s="545"/>
      <c r="AD23" s="546"/>
      <c r="AE23" s="546"/>
      <c r="AF23" s="546"/>
      <c r="AG23" s="546"/>
      <c r="AH23" s="546"/>
      <c r="AI23" s="546"/>
      <c r="AJ23" s="545"/>
      <c r="AK23" s="545"/>
      <c r="AL23" s="546"/>
      <c r="AM23" s="546"/>
      <c r="AN23" s="546"/>
      <c r="AO23" s="546"/>
      <c r="AP23" s="546"/>
      <c r="AQ23" s="546"/>
      <c r="AR23" s="548"/>
      <c r="AS23" s="557"/>
      <c r="AT23" s="559"/>
      <c r="AU23" s="496"/>
    </row>
    <row r="24" spans="1:50">
      <c r="C24" s="543"/>
      <c r="D24" s="512"/>
      <c r="E24" s="545"/>
      <c r="F24" s="546"/>
      <c r="G24" s="546"/>
      <c r="H24" s="546"/>
      <c r="I24" s="546"/>
      <c r="J24" s="546"/>
      <c r="K24" s="546"/>
      <c r="L24" s="545"/>
      <c r="M24" s="545"/>
      <c r="N24" s="546"/>
      <c r="O24" s="546"/>
      <c r="P24" s="546"/>
      <c r="Q24" s="546"/>
      <c r="R24" s="546"/>
      <c r="S24" s="546"/>
      <c r="T24" s="545"/>
      <c r="U24" s="545"/>
      <c r="V24" s="546"/>
      <c r="W24" s="546"/>
      <c r="X24" s="546"/>
      <c r="Y24" s="546"/>
      <c r="Z24" s="546"/>
      <c r="AA24" s="546"/>
      <c r="AB24" s="545"/>
      <c r="AC24" s="545"/>
      <c r="AD24" s="546"/>
      <c r="AE24" s="546"/>
      <c r="AF24" s="546"/>
      <c r="AG24" s="546"/>
      <c r="AH24" s="546"/>
      <c r="AI24" s="546"/>
      <c r="AJ24" s="545"/>
      <c r="AK24" s="545"/>
      <c r="AL24" s="546"/>
      <c r="AM24" s="546"/>
      <c r="AN24" s="546"/>
      <c r="AO24" s="546"/>
      <c r="AP24" s="546"/>
      <c r="AQ24" s="546"/>
      <c r="AR24" s="545"/>
      <c r="AS24" s="557"/>
    </row>
    <row r="25" spans="1:50" s="562" customFormat="1" ht="15.75" customHeight="1">
      <c r="A25" s="562" t="s">
        <v>724</v>
      </c>
      <c r="C25" s="520"/>
      <c r="D25" s="556"/>
      <c r="E25" s="557"/>
      <c r="F25" s="558"/>
      <c r="G25" s="558"/>
      <c r="H25" s="558"/>
      <c r="I25" s="558"/>
      <c r="J25" s="558"/>
      <c r="K25" s="558"/>
      <c r="L25" s="557"/>
      <c r="M25" s="557"/>
      <c r="N25" s="558"/>
      <c r="O25" s="558"/>
      <c r="P25" s="558"/>
      <c r="Q25" s="558"/>
      <c r="R25" s="558"/>
      <c r="S25" s="558"/>
      <c r="T25" s="557"/>
      <c r="U25" s="557"/>
      <c r="V25" s="558"/>
      <c r="W25" s="558"/>
      <c r="X25" s="558"/>
      <c r="Y25" s="558"/>
      <c r="Z25" s="558"/>
      <c r="AA25" s="558"/>
      <c r="AB25" s="557"/>
      <c r="AC25" s="557"/>
      <c r="AD25" s="558"/>
      <c r="AE25" s="558"/>
      <c r="AF25" s="558"/>
      <c r="AG25" s="558"/>
      <c r="AH25" s="558"/>
      <c r="AI25" s="558"/>
      <c r="AJ25" s="557"/>
      <c r="AK25" s="557"/>
      <c r="AL25" s="558"/>
      <c r="AM25" s="558"/>
      <c r="AN25" s="558"/>
      <c r="AO25" s="558"/>
      <c r="AP25" s="558"/>
      <c r="AQ25" s="558"/>
      <c r="AR25" s="557"/>
      <c r="AS25" s="557"/>
      <c r="AT25" s="563"/>
      <c r="AU25" s="563"/>
    </row>
    <row r="26" spans="1:50" s="495" customFormat="1" ht="15" customHeight="1">
      <c r="A26" s="521"/>
      <c r="B26" s="520"/>
      <c r="C26" s="520"/>
      <c r="D26" s="512"/>
      <c r="E26" s="522"/>
      <c r="F26" s="522"/>
      <c r="G26" s="522"/>
      <c r="H26" s="522"/>
      <c r="I26" s="522"/>
      <c r="J26" s="522"/>
      <c r="K26" s="522"/>
      <c r="L26" s="522"/>
      <c r="M26" s="522"/>
      <c r="N26" s="522"/>
      <c r="O26" s="522"/>
      <c r="P26" s="522"/>
      <c r="Q26" s="522"/>
      <c r="R26" s="522"/>
      <c r="S26" s="522"/>
      <c r="T26" s="522"/>
      <c r="U26" s="522"/>
      <c r="V26" s="522"/>
      <c r="W26" s="522"/>
      <c r="X26" s="522"/>
      <c r="Y26" s="522"/>
      <c r="Z26" s="522"/>
      <c r="AA26" s="522"/>
      <c r="AB26" s="522"/>
      <c r="AC26" s="523"/>
      <c r="AD26" s="522"/>
      <c r="AE26" s="522"/>
      <c r="AF26" s="522"/>
      <c r="AG26" s="522"/>
      <c r="AH26" s="522"/>
      <c r="AI26" s="522"/>
      <c r="AJ26" s="522"/>
      <c r="AK26" s="522"/>
      <c r="AL26" s="522"/>
      <c r="AM26" s="522"/>
      <c r="AN26" s="522"/>
      <c r="AO26" s="522"/>
      <c r="AP26" s="522"/>
      <c r="AQ26" s="522"/>
      <c r="AR26" s="522"/>
      <c r="AS26" s="522"/>
      <c r="AT26" s="522"/>
      <c r="AU26" s="496"/>
    </row>
    <row r="27" spans="1:50" s="524" customFormat="1" ht="12.75">
      <c r="A27" s="519"/>
      <c r="B27" s="492"/>
      <c r="D27" s="525"/>
      <c r="E27" s="525"/>
      <c r="F27" s="526"/>
      <c r="G27" s="526"/>
      <c r="H27" s="526"/>
      <c r="I27" s="526"/>
      <c r="J27" s="526"/>
      <c r="K27" s="526"/>
      <c r="L27" s="525"/>
      <c r="M27" s="525"/>
      <c r="N27" s="526"/>
      <c r="O27" s="526"/>
      <c r="P27" s="526"/>
      <c r="Q27" s="526"/>
      <c r="R27" s="526"/>
      <c r="S27" s="526"/>
      <c r="T27" s="525"/>
      <c r="U27" s="525"/>
      <c r="V27" s="526"/>
      <c r="W27" s="526"/>
      <c r="X27" s="526"/>
      <c r="Y27" s="526"/>
      <c r="Z27" s="526"/>
      <c r="AA27" s="526"/>
      <c r="AB27" s="525"/>
      <c r="AC27" s="525"/>
      <c r="AD27" s="526"/>
      <c r="AE27" s="526"/>
      <c r="AF27" s="526"/>
      <c r="AG27" s="526"/>
      <c r="AH27" s="526"/>
      <c r="AI27" s="526"/>
      <c r="AJ27" s="525"/>
      <c r="AL27" s="527"/>
      <c r="AM27" s="527"/>
      <c r="AN27" s="527"/>
      <c r="AO27" s="527"/>
      <c r="AP27" s="527"/>
      <c r="AQ27" s="527"/>
      <c r="AT27" s="528"/>
      <c r="AU27" s="528"/>
    </row>
    <row r="28" spans="1:50" s="495" customFormat="1" ht="15">
      <c r="A28" s="521"/>
      <c r="B28" s="520"/>
      <c r="C28" s="520"/>
      <c r="D28" s="512"/>
      <c r="E28" s="522" t="s">
        <v>715</v>
      </c>
      <c r="F28" s="522"/>
      <c r="G28" s="522"/>
      <c r="H28" s="522"/>
      <c r="I28" s="522"/>
      <c r="J28" s="522"/>
      <c r="K28" s="522"/>
      <c r="L28" s="522"/>
      <c r="M28" s="522"/>
      <c r="N28" s="522"/>
      <c r="O28" s="522"/>
      <c r="P28" s="522"/>
      <c r="Q28" s="522"/>
      <c r="R28" s="522"/>
      <c r="S28" s="522"/>
      <c r="T28" s="522"/>
      <c r="U28" s="522"/>
      <c r="V28" s="522"/>
      <c r="W28" s="522"/>
      <c r="X28" s="522"/>
      <c r="Y28" s="522"/>
      <c r="Z28" s="522"/>
      <c r="AA28" s="522"/>
      <c r="AB28" s="522"/>
      <c r="AC28" s="523" t="s">
        <v>564</v>
      </c>
      <c r="AD28" s="522"/>
      <c r="AE28" s="522"/>
      <c r="AF28" s="522"/>
      <c r="AG28" s="522"/>
      <c r="AH28" s="522"/>
      <c r="AI28" s="522"/>
      <c r="AJ28" s="522"/>
      <c r="AK28" s="522"/>
      <c r="AL28" s="522"/>
      <c r="AM28" s="522"/>
      <c r="AN28" s="522"/>
      <c r="AO28" s="522"/>
      <c r="AP28" s="522"/>
      <c r="AQ28" s="522"/>
      <c r="AR28" s="522"/>
      <c r="AS28" s="522"/>
      <c r="AT28" s="522"/>
      <c r="AU28" s="538"/>
      <c r="AV28" s="532"/>
      <c r="AW28" s="532"/>
      <c r="AX28" s="532"/>
    </row>
    <row r="29" spans="1:50" s="495" customFormat="1" ht="15">
      <c r="A29" s="519"/>
      <c r="B29" s="492"/>
      <c r="C29" s="524"/>
      <c r="D29" s="525"/>
      <c r="E29" s="525"/>
      <c r="F29" s="526"/>
      <c r="G29" s="526"/>
      <c r="H29" s="526"/>
      <c r="I29" s="526"/>
      <c r="J29" s="526"/>
      <c r="K29" s="526"/>
      <c r="L29" s="525"/>
      <c r="M29" s="525"/>
      <c r="N29" s="526"/>
      <c r="O29" s="526"/>
      <c r="P29" s="526"/>
      <c r="Q29" s="526"/>
      <c r="R29" s="526"/>
      <c r="S29" s="526"/>
      <c r="T29" s="525"/>
      <c r="U29" s="525"/>
      <c r="V29" s="526"/>
      <c r="W29" s="526"/>
      <c r="X29" s="526"/>
      <c r="Y29" s="526"/>
      <c r="Z29" s="526"/>
      <c r="AA29" s="526"/>
      <c r="AB29" s="525"/>
      <c r="AC29" s="525"/>
      <c r="AD29" s="526"/>
      <c r="AE29" s="526"/>
      <c r="AF29" s="526"/>
      <c r="AG29" s="526"/>
      <c r="AH29" s="526"/>
      <c r="AI29" s="526"/>
      <c r="AJ29" s="525"/>
      <c r="AK29" s="524"/>
      <c r="AL29" s="527"/>
      <c r="AM29" s="527"/>
      <c r="AN29" s="527"/>
      <c r="AO29" s="527"/>
      <c r="AP29" s="527"/>
      <c r="AQ29" s="527"/>
      <c r="AR29" s="524"/>
      <c r="AS29" s="524"/>
      <c r="AT29" s="528"/>
      <c r="AU29" s="538"/>
      <c r="AV29" s="532"/>
      <c r="AW29" s="532"/>
      <c r="AX29" s="532"/>
    </row>
    <row r="30" spans="1:50" s="542" customFormat="1" ht="28.5">
      <c r="A30" s="519"/>
      <c r="B30" s="520"/>
      <c r="C30" s="529"/>
      <c r="D30" s="495"/>
      <c r="E30" s="529" t="s">
        <v>716</v>
      </c>
      <c r="F30" s="530" t="s">
        <v>30</v>
      </c>
      <c r="G30" s="530" t="s">
        <v>31</v>
      </c>
      <c r="H30" s="530" t="s">
        <v>32</v>
      </c>
      <c r="I30" s="530" t="s">
        <v>33</v>
      </c>
      <c r="J30" s="530" t="s">
        <v>52</v>
      </c>
      <c r="K30" s="530" t="s">
        <v>131</v>
      </c>
      <c r="L30" s="495"/>
      <c r="M30" s="529" t="s">
        <v>676</v>
      </c>
      <c r="N30" s="530" t="s">
        <v>30</v>
      </c>
      <c r="O30" s="530" t="s">
        <v>31</v>
      </c>
      <c r="P30" s="530" t="s">
        <v>32</v>
      </c>
      <c r="Q30" s="530" t="s">
        <v>33</v>
      </c>
      <c r="R30" s="530" t="s">
        <v>52</v>
      </c>
      <c r="S30" s="530" t="s">
        <v>426</v>
      </c>
      <c r="T30" s="495"/>
      <c r="U30" s="529" t="s">
        <v>717</v>
      </c>
      <c r="V30" s="530" t="s">
        <v>30</v>
      </c>
      <c r="W30" s="530" t="s">
        <v>31</v>
      </c>
      <c r="X30" s="530" t="s">
        <v>32</v>
      </c>
      <c r="Y30" s="530" t="s">
        <v>33</v>
      </c>
      <c r="Z30" s="530" t="s">
        <v>52</v>
      </c>
      <c r="AA30" s="530" t="s">
        <v>426</v>
      </c>
      <c r="AB30" s="529" t="s">
        <v>692</v>
      </c>
      <c r="AC30" s="529" t="s">
        <v>716</v>
      </c>
      <c r="AD30" s="530" t="s">
        <v>30</v>
      </c>
      <c r="AE30" s="530" t="s">
        <v>31</v>
      </c>
      <c r="AF30" s="530" t="s">
        <v>32</v>
      </c>
      <c r="AG30" s="530" t="s">
        <v>33</v>
      </c>
      <c r="AH30" s="530" t="s">
        <v>52</v>
      </c>
      <c r="AI30" s="530" t="s">
        <v>426</v>
      </c>
      <c r="AJ30" s="531"/>
      <c r="AK30" s="529" t="s">
        <v>676</v>
      </c>
      <c r="AL30" s="530" t="s">
        <v>30</v>
      </c>
      <c r="AM30" s="530" t="s">
        <v>31</v>
      </c>
      <c r="AN30" s="530" t="s">
        <v>32</v>
      </c>
      <c r="AO30" s="530" t="s">
        <v>33</v>
      </c>
      <c r="AP30" s="530" t="s">
        <v>52</v>
      </c>
      <c r="AQ30" s="530" t="s">
        <v>426</v>
      </c>
      <c r="AR30" s="495"/>
      <c r="AS30" s="529" t="s">
        <v>717</v>
      </c>
      <c r="AT30" s="529" t="s">
        <v>692</v>
      </c>
      <c r="AU30" s="538"/>
      <c r="AV30" s="532"/>
      <c r="AW30" s="532"/>
      <c r="AX30" s="532"/>
    </row>
    <row r="31" spans="1:50" s="542" customFormat="1" ht="15">
      <c r="A31" s="533"/>
      <c r="B31" s="495"/>
      <c r="C31" s="534"/>
      <c r="D31" s="495"/>
      <c r="E31" s="495"/>
      <c r="F31" s="501"/>
      <c r="G31" s="501"/>
      <c r="H31" s="501"/>
      <c r="I31" s="501"/>
      <c r="J31" s="501"/>
      <c r="K31" s="501"/>
      <c r="L31" s="495"/>
      <c r="M31" s="521"/>
      <c r="N31" s="535"/>
      <c r="O31" s="535"/>
      <c r="P31" s="535"/>
      <c r="Q31" s="535"/>
      <c r="R31" s="535"/>
      <c r="S31" s="535"/>
      <c r="T31" s="495"/>
      <c r="U31" s="522"/>
      <c r="V31" s="536"/>
      <c r="W31" s="536"/>
      <c r="X31" s="536"/>
      <c r="Y31" s="536"/>
      <c r="Z31" s="536"/>
      <c r="AA31" s="536"/>
      <c r="AB31" s="522"/>
      <c r="AC31" s="522"/>
      <c r="AD31" s="536"/>
      <c r="AE31" s="536"/>
      <c r="AF31" s="536"/>
      <c r="AG31" s="536"/>
      <c r="AH31" s="536"/>
      <c r="AI31" s="536"/>
      <c r="AJ31" s="522"/>
      <c r="AK31" s="495"/>
      <c r="AL31" s="501"/>
      <c r="AM31" s="501"/>
      <c r="AN31" s="501"/>
      <c r="AO31" s="501"/>
      <c r="AP31" s="501"/>
      <c r="AQ31" s="501"/>
      <c r="AR31" s="495"/>
      <c r="AS31" s="537"/>
      <c r="AT31" s="538"/>
      <c r="AU31" s="538"/>
      <c r="AV31" s="532"/>
      <c r="AW31" s="532"/>
      <c r="AX31" s="532"/>
    </row>
    <row r="32" spans="1:50" s="542" customFormat="1" ht="15">
      <c r="A32" s="539"/>
      <c r="B32" s="540"/>
      <c r="C32" s="520"/>
      <c r="D32" s="495"/>
      <c r="E32" s="495"/>
      <c r="F32" s="501"/>
      <c r="G32" s="501"/>
      <c r="H32" s="501"/>
      <c r="I32" s="501"/>
      <c r="J32" s="501"/>
      <c r="K32" s="501"/>
      <c r="L32" s="495"/>
      <c r="M32" s="495"/>
      <c r="N32" s="501"/>
      <c r="O32" s="501"/>
      <c r="P32" s="501"/>
      <c r="Q32" s="501"/>
      <c r="R32" s="501"/>
      <c r="S32" s="501"/>
      <c r="T32" s="495"/>
      <c r="U32" s="512"/>
      <c r="V32" s="511"/>
      <c r="W32" s="511"/>
      <c r="X32" s="511"/>
      <c r="Y32" s="511"/>
      <c r="Z32" s="511"/>
      <c r="AA32" s="511"/>
      <c r="AB32" s="512"/>
      <c r="AC32" s="512"/>
      <c r="AD32" s="511"/>
      <c r="AE32" s="511"/>
      <c r="AF32" s="511"/>
      <c r="AG32" s="511"/>
      <c r="AH32" s="511"/>
      <c r="AI32" s="511"/>
      <c r="AJ32" s="512"/>
      <c r="AK32" s="495"/>
      <c r="AL32" s="501"/>
      <c r="AM32" s="501"/>
      <c r="AN32" s="501"/>
      <c r="AO32" s="501"/>
      <c r="AP32" s="501"/>
      <c r="AQ32" s="501"/>
      <c r="AR32" s="495"/>
      <c r="AS32" s="495"/>
      <c r="AT32" s="541"/>
      <c r="AU32" s="538"/>
      <c r="AV32" s="532"/>
      <c r="AW32" s="532"/>
      <c r="AX32" s="532"/>
    </row>
    <row r="33" spans="1:50" s="542" customFormat="1" ht="15">
      <c r="A33" s="539"/>
      <c r="B33" s="540"/>
      <c r="C33" s="543" t="s">
        <v>725</v>
      </c>
      <c r="D33" s="544"/>
      <c r="E33" s="545">
        <v>430000</v>
      </c>
      <c r="F33" s="546"/>
      <c r="G33" s="546"/>
      <c r="H33" s="546"/>
      <c r="I33" s="546"/>
      <c r="J33" s="546"/>
      <c r="K33" s="546"/>
      <c r="L33" s="545"/>
      <c r="M33" s="545">
        <v>17900000000</v>
      </c>
      <c r="N33" s="546"/>
      <c r="O33" s="546"/>
      <c r="P33" s="546"/>
      <c r="Q33" s="546"/>
      <c r="R33" s="546"/>
      <c r="S33" s="546"/>
      <c r="T33" s="545"/>
      <c r="U33" s="545">
        <f>M33</f>
        <v>17900000000</v>
      </c>
      <c r="V33" s="546"/>
      <c r="W33" s="546"/>
      <c r="X33" s="546"/>
      <c r="Y33" s="546"/>
      <c r="Z33" s="546"/>
      <c r="AA33" s="546"/>
      <c r="AB33" s="545"/>
      <c r="AC33" s="545">
        <v>430000</v>
      </c>
      <c r="AD33" s="546"/>
      <c r="AE33" s="546"/>
      <c r="AF33" s="547"/>
      <c r="AG33" s="546"/>
      <c r="AH33" s="546"/>
      <c r="AI33" s="546"/>
      <c r="AJ33" s="545"/>
      <c r="AK33" s="545">
        <f>U33</f>
        <v>17900000000</v>
      </c>
      <c r="AL33" s="546"/>
      <c r="AM33" s="546"/>
      <c r="AN33" s="546"/>
      <c r="AO33" s="546"/>
      <c r="AP33" s="546"/>
      <c r="AQ33" s="546"/>
      <c r="AR33" s="548"/>
      <c r="AS33" s="545">
        <v>17900000000</v>
      </c>
      <c r="AT33" s="541"/>
      <c r="AU33" s="538"/>
      <c r="AV33" s="532"/>
      <c r="AW33" s="532"/>
      <c r="AX33" s="532"/>
    </row>
    <row r="34" spans="1:50" s="561" customFormat="1">
      <c r="A34" s="539"/>
      <c r="B34" s="540"/>
      <c r="C34" s="555" t="s">
        <v>723</v>
      </c>
      <c r="D34" s="556"/>
      <c r="E34" s="557">
        <f t="shared" ref="E34" si="7">SUM(F34:K34)</f>
        <v>0</v>
      </c>
      <c r="F34" s="558">
        <v>0</v>
      </c>
      <c r="G34" s="558"/>
      <c r="H34" s="558"/>
      <c r="I34" s="558"/>
      <c r="J34" s="558"/>
      <c r="K34" s="558"/>
      <c r="L34" s="557"/>
      <c r="M34" s="557">
        <f t="shared" ref="M34:AB34" si="8">SUM(M33:M33)</f>
        <v>17900000000</v>
      </c>
      <c r="N34" s="557">
        <f t="shared" si="8"/>
        <v>0</v>
      </c>
      <c r="O34" s="557">
        <f t="shared" si="8"/>
        <v>0</v>
      </c>
      <c r="P34" s="557">
        <f t="shared" si="8"/>
        <v>0</v>
      </c>
      <c r="Q34" s="557">
        <f t="shared" si="8"/>
        <v>0</v>
      </c>
      <c r="R34" s="557">
        <f t="shared" si="8"/>
        <v>0</v>
      </c>
      <c r="S34" s="557">
        <f t="shared" si="8"/>
        <v>0</v>
      </c>
      <c r="T34" s="557">
        <f t="shared" si="8"/>
        <v>0</v>
      </c>
      <c r="U34" s="557">
        <f t="shared" si="8"/>
        <v>17900000000</v>
      </c>
      <c r="V34" s="557">
        <f t="shared" si="8"/>
        <v>0</v>
      </c>
      <c r="W34" s="557">
        <f t="shared" si="8"/>
        <v>0</v>
      </c>
      <c r="X34" s="557">
        <f t="shared" si="8"/>
        <v>0</v>
      </c>
      <c r="Y34" s="557">
        <f t="shared" si="8"/>
        <v>0</v>
      </c>
      <c r="Z34" s="557">
        <f t="shared" si="8"/>
        <v>0</v>
      </c>
      <c r="AA34" s="557">
        <f t="shared" si="8"/>
        <v>0</v>
      </c>
      <c r="AB34" s="557">
        <f t="shared" si="8"/>
        <v>0</v>
      </c>
      <c r="AC34" s="557"/>
      <c r="AD34" s="557">
        <f t="shared" ref="AD34:AT34" si="9">SUM(AD33:AD33)</f>
        <v>0</v>
      </c>
      <c r="AE34" s="557">
        <f t="shared" si="9"/>
        <v>0</v>
      </c>
      <c r="AF34" s="557">
        <f t="shared" si="9"/>
        <v>0</v>
      </c>
      <c r="AG34" s="557">
        <f t="shared" si="9"/>
        <v>0</v>
      </c>
      <c r="AH34" s="557">
        <f t="shared" si="9"/>
        <v>0</v>
      </c>
      <c r="AI34" s="557">
        <f t="shared" si="9"/>
        <v>0</v>
      </c>
      <c r="AJ34" s="557">
        <f t="shared" si="9"/>
        <v>0</v>
      </c>
      <c r="AK34" s="557">
        <f t="shared" si="9"/>
        <v>17900000000</v>
      </c>
      <c r="AL34" s="557">
        <f t="shared" si="9"/>
        <v>0</v>
      </c>
      <c r="AM34" s="557">
        <f t="shared" si="9"/>
        <v>0</v>
      </c>
      <c r="AN34" s="557">
        <f t="shared" si="9"/>
        <v>0</v>
      </c>
      <c r="AO34" s="557">
        <f t="shared" si="9"/>
        <v>0</v>
      </c>
      <c r="AP34" s="557">
        <f t="shared" si="9"/>
        <v>0</v>
      </c>
      <c r="AQ34" s="557">
        <f t="shared" si="9"/>
        <v>0</v>
      </c>
      <c r="AR34" s="557">
        <f t="shared" si="9"/>
        <v>0</v>
      </c>
      <c r="AS34" s="557">
        <f t="shared" si="9"/>
        <v>17900000000</v>
      </c>
      <c r="AT34" s="557">
        <f t="shared" si="9"/>
        <v>0</v>
      </c>
      <c r="AU34" s="565"/>
    </row>
    <row r="35" spans="1:50"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4"/>
      <c r="N35" s="564"/>
      <c r="O35" s="564"/>
      <c r="P35" s="564"/>
      <c r="Q35" s="564"/>
      <c r="R35" s="564"/>
      <c r="S35" s="564"/>
      <c r="T35" s="564"/>
      <c r="U35" s="564"/>
      <c r="V35" s="564"/>
      <c r="W35" s="564"/>
      <c r="X35" s="564"/>
      <c r="Y35" s="564"/>
      <c r="Z35" s="564"/>
      <c r="AA35" s="564"/>
      <c r="AB35" s="564"/>
      <c r="AC35" s="564"/>
      <c r="AD35" s="564"/>
      <c r="AE35" s="564"/>
      <c r="AF35" s="564"/>
      <c r="AG35" s="564"/>
      <c r="AH35" s="564"/>
      <c r="AI35" s="564"/>
      <c r="AJ35" s="564"/>
      <c r="AK35" s="564"/>
      <c r="AL35" s="564"/>
      <c r="AM35" s="564"/>
      <c r="AN35" s="564"/>
      <c r="AO35" s="564"/>
      <c r="AP35" s="564"/>
      <c r="AQ35" s="564"/>
      <c r="AR35" s="564"/>
      <c r="AS35" s="564"/>
      <c r="AT35" s="565"/>
      <c r="AU35" s="565"/>
    </row>
    <row r="36" spans="1:50">
      <c r="C36" s="567"/>
      <c r="AT36" s="565"/>
      <c r="AU36" s="565"/>
    </row>
    <row r="37" spans="1:50">
      <c r="C37" s="567"/>
    </row>
  </sheetData>
  <pageMargins left="0.7" right="0.7" top="0.75" bottom="0.75" header="0.3" footer="0.3"/>
  <pageSetup paperSize="9" scale="90" orientation="landscape" r:id="rId1"/>
  <headerFooter>
    <oddFooter>&amp;C20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53"/>
  </sheetPr>
  <dimension ref="A1:AX68"/>
  <sheetViews>
    <sheetView topLeftCell="A66" zoomScaleNormal="100" zoomScaleSheetLayoutView="100" workbookViewId="0">
      <selection activeCell="AC16" sqref="AC16"/>
    </sheetView>
  </sheetViews>
  <sheetFormatPr defaultColWidth="0" defaultRowHeight="15.75"/>
  <cols>
    <col min="1" max="1" width="2.75" style="42" customWidth="1"/>
    <col min="2" max="2" width="0.5" style="42" customWidth="1"/>
    <col min="3" max="3" width="30.25" style="42" customWidth="1"/>
    <col min="4" max="4" width="0.25" style="42" customWidth="1"/>
    <col min="5" max="5" width="15.875" style="42" customWidth="1"/>
    <col min="6" max="11" width="15.875" style="416" hidden="1" customWidth="1"/>
    <col min="12" max="12" width="0.25" style="42" customWidth="1"/>
    <col min="13" max="13" width="16.625" style="42" customWidth="1"/>
    <col min="14" max="19" width="16.625" style="416" hidden="1" customWidth="1"/>
    <col min="20" max="20" width="0.25" style="42" customWidth="1"/>
    <col min="21" max="21" width="15.25" style="42" customWidth="1"/>
    <col min="22" max="27" width="15.25" style="416" hidden="1" customWidth="1"/>
    <col min="28" max="28" width="0.25" style="42" customWidth="1"/>
    <col min="29" max="29" width="14.875" style="42" customWidth="1"/>
    <col min="30" max="35" width="14.875" style="416" hidden="1" customWidth="1"/>
    <col min="36" max="36" width="0.25" style="42" customWidth="1"/>
    <col min="37" max="37" width="14.25" style="42" customWidth="1"/>
    <col min="38" max="43" width="14.25" style="416" hidden="1" customWidth="1"/>
    <col min="44" max="44" width="0.25" style="42" customWidth="1"/>
    <col min="45" max="45" width="15.75" style="42" customWidth="1"/>
    <col min="46" max="46" width="16.125" style="94" customWidth="1"/>
    <col min="47" max="47" width="13.5" style="42" customWidth="1"/>
    <col min="48" max="48" width="13.625" style="42" customWidth="1"/>
    <col min="49" max="49" width="9" style="42" customWidth="1"/>
    <col min="50" max="16384" width="9" style="42" hidden="1"/>
  </cols>
  <sheetData>
    <row r="1" spans="1:50" s="16" customFormat="1" ht="18" customHeight="1">
      <c r="A1" s="46" t="s">
        <v>655</v>
      </c>
      <c r="B1" s="46"/>
      <c r="C1" s="46"/>
      <c r="D1" s="46"/>
      <c r="E1" s="46"/>
      <c r="F1" s="406"/>
      <c r="G1" s="406"/>
      <c r="H1" s="406"/>
      <c r="I1" s="406"/>
      <c r="J1" s="406"/>
      <c r="K1" s="406"/>
      <c r="L1" s="46"/>
      <c r="M1" s="46"/>
      <c r="N1" s="406"/>
      <c r="O1" s="406"/>
      <c r="P1" s="406"/>
      <c r="Q1" s="406"/>
      <c r="R1" s="406"/>
      <c r="S1" s="406"/>
      <c r="T1" s="46"/>
      <c r="U1" s="46"/>
      <c r="V1" s="406"/>
      <c r="W1" s="406"/>
      <c r="X1" s="406"/>
      <c r="Y1" s="406"/>
      <c r="Z1" s="406"/>
      <c r="AA1" s="406"/>
      <c r="AB1" s="15"/>
      <c r="AC1" s="15"/>
      <c r="AD1" s="430"/>
      <c r="AE1" s="430"/>
      <c r="AF1" s="430"/>
      <c r="AG1" s="430"/>
      <c r="AH1" s="430"/>
      <c r="AI1" s="430"/>
      <c r="AJ1" s="17"/>
      <c r="AK1" s="18"/>
      <c r="AL1" s="435"/>
      <c r="AM1" s="435"/>
      <c r="AN1" s="435"/>
      <c r="AO1" s="435"/>
      <c r="AP1" s="435"/>
      <c r="AQ1" s="435"/>
      <c r="AS1" s="18" t="s">
        <v>45</v>
      </c>
      <c r="AT1" s="100"/>
    </row>
    <row r="2" spans="1:50" s="16" customFormat="1" ht="16.5" customHeight="1">
      <c r="A2" s="19" t="str">
        <f>'Bang CDKT'!A2</f>
        <v>Tầng 5 tháp C.E.O, Mễ Trì, Nam Từ Liêm, Hà Nội</v>
      </c>
      <c r="B2" s="20"/>
      <c r="C2" s="20"/>
      <c r="D2" s="21"/>
      <c r="E2" s="21"/>
      <c r="F2" s="407"/>
      <c r="G2" s="407"/>
      <c r="H2" s="407"/>
      <c r="I2" s="407"/>
      <c r="J2" s="407"/>
      <c r="K2" s="407"/>
      <c r="L2" s="21"/>
      <c r="M2" s="21"/>
      <c r="N2" s="407"/>
      <c r="O2" s="407"/>
      <c r="P2" s="407"/>
      <c r="Q2" s="407"/>
      <c r="R2" s="407"/>
      <c r="S2" s="407"/>
      <c r="T2" s="21"/>
      <c r="V2" s="412"/>
      <c r="W2" s="412"/>
      <c r="X2" s="412"/>
      <c r="Y2" s="412"/>
      <c r="Z2" s="412"/>
      <c r="AA2" s="412"/>
      <c r="AB2" s="22"/>
      <c r="AC2" s="22"/>
      <c r="AD2" s="431"/>
      <c r="AE2" s="431"/>
      <c r="AF2" s="431"/>
      <c r="AG2" s="431"/>
      <c r="AH2" s="431"/>
      <c r="AI2" s="431"/>
      <c r="AJ2" s="22"/>
      <c r="AK2" s="21"/>
      <c r="AL2" s="407"/>
      <c r="AM2" s="407"/>
      <c r="AN2" s="407"/>
      <c r="AO2" s="407"/>
      <c r="AP2" s="407"/>
      <c r="AQ2" s="407"/>
      <c r="AS2" s="21" t="str">
        <f>'Bang CDKT'!I2</f>
        <v>Quý 2 năm tài chính 2015</v>
      </c>
      <c r="AT2" s="100"/>
    </row>
    <row r="3" spans="1:50" s="100" customFormat="1" ht="16.5" customHeight="1">
      <c r="A3" s="96" t="str">
        <f>'Bang CDKT'!A3</f>
        <v>Tel: (84-4) 37 875 136          Fax: (84-4) 37 875 137</v>
      </c>
      <c r="B3" s="96"/>
      <c r="C3" s="96"/>
      <c r="D3" s="97"/>
      <c r="E3" s="97"/>
      <c r="F3" s="408"/>
      <c r="G3" s="408"/>
      <c r="H3" s="408"/>
      <c r="I3" s="408"/>
      <c r="J3" s="408"/>
      <c r="K3" s="408"/>
      <c r="L3" s="97"/>
      <c r="M3" s="97"/>
      <c r="N3" s="408"/>
      <c r="O3" s="408"/>
      <c r="P3" s="408"/>
      <c r="Q3" s="408"/>
      <c r="R3" s="408"/>
      <c r="S3" s="408"/>
      <c r="T3" s="97"/>
      <c r="U3" s="97"/>
      <c r="V3" s="408"/>
      <c r="W3" s="408"/>
      <c r="X3" s="408"/>
      <c r="Y3" s="408"/>
      <c r="Z3" s="408"/>
      <c r="AA3" s="408"/>
      <c r="AB3" s="97"/>
      <c r="AC3" s="97"/>
      <c r="AD3" s="408"/>
      <c r="AE3" s="408"/>
      <c r="AF3" s="408"/>
      <c r="AG3" s="408"/>
      <c r="AH3" s="408"/>
      <c r="AI3" s="408"/>
      <c r="AJ3" s="98"/>
      <c r="AK3" s="98"/>
      <c r="AL3" s="436"/>
      <c r="AM3" s="436"/>
      <c r="AN3" s="436"/>
      <c r="AO3" s="436"/>
      <c r="AP3" s="436"/>
      <c r="AQ3" s="436"/>
      <c r="AR3" s="98"/>
      <c r="AS3" s="99"/>
      <c r="AT3" s="98"/>
      <c r="AU3" s="98"/>
      <c r="AV3" s="98"/>
    </row>
    <row r="4" spans="1:50" s="16" customFormat="1" ht="17.25" customHeight="1">
      <c r="A4" s="23"/>
      <c r="B4" s="24"/>
      <c r="D4" s="25"/>
      <c r="E4" s="25"/>
      <c r="F4" s="409"/>
      <c r="G4" s="409"/>
      <c r="H4" s="409"/>
      <c r="I4" s="409"/>
      <c r="J4" s="409"/>
      <c r="K4" s="409"/>
      <c r="L4" s="25"/>
      <c r="M4" s="25"/>
      <c r="N4" s="409"/>
      <c r="O4" s="409"/>
      <c r="P4" s="409"/>
      <c r="Q4" s="409"/>
      <c r="R4" s="409"/>
      <c r="S4" s="409"/>
      <c r="T4" s="25"/>
      <c r="U4" s="25"/>
      <c r="V4" s="409"/>
      <c r="W4" s="409"/>
      <c r="X4" s="409"/>
      <c r="Y4" s="409"/>
      <c r="Z4" s="409"/>
      <c r="AA4" s="409"/>
      <c r="AB4" s="25"/>
      <c r="AC4" s="25"/>
      <c r="AD4" s="409"/>
      <c r="AE4" s="409"/>
      <c r="AF4" s="409"/>
      <c r="AG4" s="409"/>
      <c r="AH4" s="409"/>
      <c r="AI4" s="409"/>
      <c r="AK4" s="794" t="s">
        <v>449</v>
      </c>
      <c r="AL4" s="794"/>
      <c r="AM4" s="794"/>
      <c r="AN4" s="794"/>
      <c r="AO4" s="794"/>
      <c r="AP4" s="794"/>
      <c r="AQ4" s="794"/>
      <c r="AR4" s="794"/>
      <c r="AS4" s="794"/>
      <c r="AT4" s="100"/>
    </row>
    <row r="5" spans="1:50" s="16" customFormat="1" ht="18" customHeight="1">
      <c r="A5" s="795" t="s">
        <v>46</v>
      </c>
      <c r="B5" s="795"/>
      <c r="C5" s="795"/>
      <c r="D5" s="795"/>
      <c r="E5" s="795"/>
      <c r="F5" s="795"/>
      <c r="G5" s="795"/>
      <c r="H5" s="795"/>
      <c r="I5" s="795"/>
      <c r="J5" s="795"/>
      <c r="K5" s="795"/>
      <c r="L5" s="795"/>
      <c r="M5" s="795"/>
      <c r="N5" s="795"/>
      <c r="O5" s="795"/>
      <c r="P5" s="795"/>
      <c r="Q5" s="795"/>
      <c r="R5" s="795"/>
      <c r="S5" s="795"/>
      <c r="T5" s="795"/>
      <c r="U5" s="795"/>
      <c r="V5" s="795"/>
      <c r="W5" s="795"/>
      <c r="X5" s="795"/>
      <c r="Y5" s="795"/>
      <c r="Z5" s="795"/>
      <c r="AA5" s="795"/>
      <c r="AB5" s="795"/>
      <c r="AC5" s="795"/>
      <c r="AD5" s="795"/>
      <c r="AE5" s="795"/>
      <c r="AF5" s="795"/>
      <c r="AG5" s="795"/>
      <c r="AH5" s="795"/>
      <c r="AI5" s="795"/>
      <c r="AJ5" s="795"/>
      <c r="AK5" s="795"/>
      <c r="AL5" s="795"/>
      <c r="AM5" s="795"/>
      <c r="AN5" s="795"/>
      <c r="AO5" s="795"/>
      <c r="AP5" s="795"/>
      <c r="AQ5" s="795"/>
      <c r="AR5" s="795"/>
      <c r="AS5" s="795"/>
      <c r="AT5" s="100"/>
    </row>
    <row r="6" spans="1:50" s="16" customFormat="1" ht="15.75" customHeight="1">
      <c r="A6" s="796" t="str">
        <f>BCKQKD!A8</f>
        <v>Quý 2 năm 2015</v>
      </c>
      <c r="B6" s="796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6"/>
      <c r="X6" s="796"/>
      <c r="Y6" s="796"/>
      <c r="Z6" s="796"/>
      <c r="AA6" s="796"/>
      <c r="AB6" s="796"/>
      <c r="AC6" s="796"/>
      <c r="AD6" s="796"/>
      <c r="AE6" s="796"/>
      <c r="AF6" s="796"/>
      <c r="AG6" s="796"/>
      <c r="AH6" s="796"/>
      <c r="AI6" s="796"/>
      <c r="AJ6" s="796"/>
      <c r="AK6" s="796"/>
      <c r="AL6" s="796"/>
      <c r="AM6" s="796"/>
      <c r="AN6" s="796"/>
      <c r="AO6" s="796"/>
      <c r="AP6" s="796"/>
      <c r="AQ6" s="796"/>
      <c r="AR6" s="796"/>
      <c r="AS6" s="796"/>
      <c r="AT6" s="100"/>
    </row>
    <row r="7" spans="1:50" s="16" customFormat="1" ht="15.75" customHeight="1">
      <c r="A7" s="797" t="s">
        <v>367</v>
      </c>
      <c r="B7" s="797"/>
      <c r="C7" s="797"/>
      <c r="D7" s="797"/>
      <c r="E7" s="797"/>
      <c r="F7" s="797"/>
      <c r="G7" s="797"/>
      <c r="H7" s="797"/>
      <c r="I7" s="797"/>
      <c r="J7" s="797"/>
      <c r="K7" s="797"/>
      <c r="L7" s="797"/>
      <c r="M7" s="797"/>
      <c r="N7" s="797"/>
      <c r="O7" s="797"/>
      <c r="P7" s="797"/>
      <c r="Q7" s="797"/>
      <c r="R7" s="797"/>
      <c r="S7" s="797"/>
      <c r="T7" s="797"/>
      <c r="U7" s="797"/>
      <c r="V7" s="797"/>
      <c r="W7" s="797"/>
      <c r="X7" s="797"/>
      <c r="Y7" s="797"/>
      <c r="Z7" s="797"/>
      <c r="AA7" s="797"/>
      <c r="AB7" s="797"/>
      <c r="AC7" s="797"/>
      <c r="AD7" s="797"/>
      <c r="AE7" s="797"/>
      <c r="AF7" s="797"/>
      <c r="AG7" s="797"/>
      <c r="AH7" s="797"/>
      <c r="AI7" s="797"/>
      <c r="AJ7" s="797"/>
      <c r="AK7" s="797"/>
      <c r="AL7" s="797"/>
      <c r="AM7" s="797"/>
      <c r="AN7" s="797"/>
      <c r="AO7" s="797"/>
      <c r="AP7" s="797"/>
      <c r="AQ7" s="797"/>
      <c r="AR7" s="797"/>
      <c r="AS7" s="797"/>
      <c r="AT7" s="100"/>
    </row>
    <row r="8" spans="1:50" s="16" customFormat="1" ht="3" customHeight="1">
      <c r="A8" s="23"/>
      <c r="B8" s="24"/>
      <c r="D8" s="25"/>
      <c r="E8" s="25"/>
      <c r="F8" s="409"/>
      <c r="G8" s="409"/>
      <c r="H8" s="409"/>
      <c r="I8" s="409"/>
      <c r="J8" s="409"/>
      <c r="K8" s="409"/>
      <c r="L8" s="25"/>
      <c r="M8" s="25"/>
      <c r="N8" s="409"/>
      <c r="O8" s="409"/>
      <c r="P8" s="409"/>
      <c r="Q8" s="409"/>
      <c r="R8" s="409"/>
      <c r="S8" s="409"/>
      <c r="T8" s="25"/>
      <c r="U8" s="25"/>
      <c r="V8" s="409"/>
      <c r="W8" s="409"/>
      <c r="X8" s="409"/>
      <c r="Y8" s="409"/>
      <c r="Z8" s="409"/>
      <c r="AA8" s="409"/>
      <c r="AB8" s="25"/>
      <c r="AC8" s="25"/>
      <c r="AD8" s="409"/>
      <c r="AE8" s="409"/>
      <c r="AF8" s="409"/>
      <c r="AG8" s="409"/>
      <c r="AH8" s="409"/>
      <c r="AI8" s="409"/>
      <c r="AL8" s="412"/>
      <c r="AM8" s="412"/>
      <c r="AN8" s="412"/>
      <c r="AO8" s="412"/>
      <c r="AP8" s="412"/>
      <c r="AQ8" s="412"/>
      <c r="AT8" s="100"/>
    </row>
    <row r="9" spans="1:50" s="16" customFormat="1" ht="15" customHeight="1">
      <c r="A9" s="26" t="s">
        <v>425</v>
      </c>
      <c r="B9" s="24"/>
      <c r="C9" s="24" t="s">
        <v>47</v>
      </c>
      <c r="D9" s="25"/>
      <c r="E9" s="25"/>
      <c r="F9" s="409"/>
      <c r="G9" s="409"/>
      <c r="H9" s="409"/>
      <c r="I9" s="409"/>
      <c r="J9" s="409"/>
      <c r="K9" s="409"/>
      <c r="L9" s="25"/>
      <c r="M9" s="25"/>
      <c r="N9" s="409"/>
      <c r="O9" s="409"/>
      <c r="P9" s="409"/>
      <c r="Q9" s="409"/>
      <c r="R9" s="409"/>
      <c r="S9" s="409"/>
      <c r="T9" s="25"/>
      <c r="U9" s="25"/>
      <c r="V9" s="409"/>
      <c r="W9" s="409"/>
      <c r="X9" s="409"/>
      <c r="Y9" s="409"/>
      <c r="Z9" s="409"/>
      <c r="AA9" s="409"/>
      <c r="AB9" s="25"/>
      <c r="AC9" s="25"/>
      <c r="AD9" s="409"/>
      <c r="AE9" s="409"/>
      <c r="AF9" s="409"/>
      <c r="AG9" s="409"/>
      <c r="AH9" s="409"/>
      <c r="AI9" s="409"/>
      <c r="AJ9" s="25"/>
      <c r="AL9" s="412"/>
      <c r="AM9" s="412"/>
      <c r="AN9" s="412"/>
      <c r="AO9" s="412"/>
      <c r="AP9" s="412"/>
      <c r="AQ9" s="412"/>
      <c r="AS9" s="457" t="s">
        <v>586</v>
      </c>
      <c r="AT9" s="100"/>
    </row>
    <row r="10" spans="1:50" s="27" customFormat="1" ht="1.5" customHeight="1">
      <c r="A10" s="23"/>
      <c r="B10" s="17"/>
      <c r="D10" s="28"/>
      <c r="E10" s="28"/>
      <c r="F10" s="410"/>
      <c r="G10" s="410"/>
      <c r="H10" s="410"/>
      <c r="I10" s="410"/>
      <c r="J10" s="410"/>
      <c r="K10" s="410"/>
      <c r="L10" s="28"/>
      <c r="M10" s="28"/>
      <c r="N10" s="410"/>
      <c r="O10" s="410"/>
      <c r="P10" s="410"/>
      <c r="Q10" s="410"/>
      <c r="R10" s="410"/>
      <c r="S10" s="410"/>
      <c r="T10" s="28"/>
      <c r="U10" s="28"/>
      <c r="V10" s="410"/>
      <c r="W10" s="410"/>
      <c r="X10" s="410"/>
      <c r="Y10" s="410"/>
      <c r="Z10" s="410"/>
      <c r="AA10" s="410"/>
      <c r="AB10" s="28"/>
      <c r="AC10" s="28"/>
      <c r="AD10" s="410"/>
      <c r="AE10" s="410"/>
      <c r="AF10" s="410"/>
      <c r="AG10" s="410"/>
      <c r="AH10" s="410"/>
      <c r="AI10" s="410"/>
      <c r="AJ10" s="28"/>
      <c r="AL10" s="437"/>
      <c r="AM10" s="437"/>
      <c r="AN10" s="437"/>
      <c r="AO10" s="437"/>
      <c r="AP10" s="437"/>
      <c r="AQ10" s="437"/>
      <c r="AT10" s="272"/>
    </row>
    <row r="11" spans="1:50" s="16" customFormat="1" ht="30" customHeight="1">
      <c r="A11" s="23"/>
      <c r="B11" s="24"/>
      <c r="C11" s="29" t="s">
        <v>370</v>
      </c>
      <c r="E11" s="29" t="s">
        <v>77</v>
      </c>
      <c r="F11" s="411" t="s">
        <v>30</v>
      </c>
      <c r="G11" s="411" t="s">
        <v>31</v>
      </c>
      <c r="H11" s="411" t="s">
        <v>32</v>
      </c>
      <c r="I11" s="411" t="s">
        <v>33</v>
      </c>
      <c r="J11" s="411" t="s">
        <v>52</v>
      </c>
      <c r="K11" s="411" t="s">
        <v>131</v>
      </c>
      <c r="M11" s="29" t="s">
        <v>48</v>
      </c>
      <c r="N11" s="411" t="s">
        <v>30</v>
      </c>
      <c r="O11" s="411" t="s">
        <v>31</v>
      </c>
      <c r="P11" s="411" t="s">
        <v>32</v>
      </c>
      <c r="Q11" s="411" t="s">
        <v>33</v>
      </c>
      <c r="R11" s="411" t="s">
        <v>52</v>
      </c>
      <c r="S11" s="411" t="s">
        <v>426</v>
      </c>
      <c r="U11" s="29" t="s">
        <v>75</v>
      </c>
      <c r="V11" s="411" t="s">
        <v>30</v>
      </c>
      <c r="W11" s="411" t="s">
        <v>31</v>
      </c>
      <c r="X11" s="411" t="s">
        <v>32</v>
      </c>
      <c r="Y11" s="411" t="s">
        <v>33</v>
      </c>
      <c r="Z11" s="411" t="s">
        <v>52</v>
      </c>
      <c r="AA11" s="411" t="s">
        <v>426</v>
      </c>
      <c r="AB11" s="30"/>
      <c r="AC11" s="29" t="s">
        <v>284</v>
      </c>
      <c r="AD11" s="411" t="s">
        <v>30</v>
      </c>
      <c r="AE11" s="411" t="s">
        <v>31</v>
      </c>
      <c r="AF11" s="411" t="s">
        <v>32</v>
      </c>
      <c r="AG11" s="411" t="s">
        <v>33</v>
      </c>
      <c r="AH11" s="411" t="s">
        <v>52</v>
      </c>
      <c r="AI11" s="411" t="s">
        <v>426</v>
      </c>
      <c r="AJ11" s="30"/>
      <c r="AK11" s="29" t="s">
        <v>76</v>
      </c>
      <c r="AL11" s="411" t="s">
        <v>30</v>
      </c>
      <c r="AM11" s="411" t="s">
        <v>31</v>
      </c>
      <c r="AN11" s="411" t="s">
        <v>32</v>
      </c>
      <c r="AO11" s="411" t="s">
        <v>33</v>
      </c>
      <c r="AP11" s="411" t="s">
        <v>52</v>
      </c>
      <c r="AQ11" s="411" t="s">
        <v>426</v>
      </c>
      <c r="AS11" s="29" t="s">
        <v>369</v>
      </c>
      <c r="AT11" s="273"/>
      <c r="AU11" s="31"/>
      <c r="AV11" s="31"/>
      <c r="AW11" s="31"/>
      <c r="AX11" s="31"/>
    </row>
    <row r="12" spans="1:50" s="16" customFormat="1" ht="1.5" customHeight="1">
      <c r="A12" s="32"/>
      <c r="C12" s="33"/>
      <c r="F12" s="412"/>
      <c r="G12" s="412"/>
      <c r="H12" s="412"/>
      <c r="I12" s="412"/>
      <c r="J12" s="412"/>
      <c r="K12" s="412"/>
      <c r="M12" s="26"/>
      <c r="N12" s="425"/>
      <c r="O12" s="425"/>
      <c r="P12" s="425"/>
      <c r="Q12" s="425"/>
      <c r="R12" s="425"/>
      <c r="S12" s="425"/>
      <c r="U12" s="34"/>
      <c r="V12" s="428"/>
      <c r="W12" s="428"/>
      <c r="X12" s="428"/>
      <c r="Y12" s="428"/>
      <c r="Z12" s="428"/>
      <c r="AA12" s="428"/>
      <c r="AB12" s="34"/>
      <c r="AC12" s="34"/>
      <c r="AD12" s="428"/>
      <c r="AE12" s="428"/>
      <c r="AF12" s="428"/>
      <c r="AG12" s="428"/>
      <c r="AH12" s="428"/>
      <c r="AI12" s="428"/>
      <c r="AJ12" s="34"/>
      <c r="AL12" s="412"/>
      <c r="AM12" s="412"/>
      <c r="AN12" s="412"/>
      <c r="AO12" s="412"/>
      <c r="AP12" s="412"/>
      <c r="AQ12" s="412"/>
      <c r="AS12" s="35"/>
      <c r="AT12" s="273"/>
      <c r="AU12" s="31"/>
      <c r="AV12" s="31"/>
      <c r="AW12" s="31"/>
      <c r="AX12" s="31"/>
    </row>
    <row r="13" spans="1:50" s="38" customFormat="1" ht="15.75" customHeight="1">
      <c r="A13" s="36"/>
      <c r="B13" s="37"/>
      <c r="C13" s="24" t="s">
        <v>286</v>
      </c>
      <c r="D13" s="16"/>
      <c r="E13" s="16"/>
      <c r="F13" s="412"/>
      <c r="G13" s="412"/>
      <c r="H13" s="412"/>
      <c r="I13" s="412"/>
      <c r="J13" s="412"/>
      <c r="K13" s="412"/>
      <c r="L13" s="16"/>
      <c r="M13" s="16"/>
      <c r="N13" s="412"/>
      <c r="O13" s="412"/>
      <c r="P13" s="412"/>
      <c r="Q13" s="412"/>
      <c r="R13" s="412"/>
      <c r="S13" s="412"/>
      <c r="T13" s="16"/>
      <c r="U13" s="25"/>
      <c r="V13" s="409"/>
      <c r="W13" s="409"/>
      <c r="X13" s="409"/>
      <c r="Y13" s="409"/>
      <c r="Z13" s="409"/>
      <c r="AA13" s="409"/>
      <c r="AB13" s="25"/>
      <c r="AC13" s="25"/>
      <c r="AD13" s="409"/>
      <c r="AE13" s="409"/>
      <c r="AF13" s="409"/>
      <c r="AG13" s="409"/>
      <c r="AH13" s="409"/>
      <c r="AI13" s="409"/>
      <c r="AJ13" s="25"/>
      <c r="AK13" s="16"/>
      <c r="AL13" s="412"/>
      <c r="AM13" s="412"/>
      <c r="AN13" s="412"/>
      <c r="AO13" s="412"/>
      <c r="AP13" s="412"/>
      <c r="AQ13" s="412"/>
      <c r="AR13" s="16"/>
      <c r="AS13" s="16"/>
      <c r="AT13" s="274"/>
      <c r="AU13" s="31"/>
      <c r="AV13" s="31"/>
      <c r="AW13" s="31"/>
      <c r="AX13" s="31"/>
    </row>
    <row r="14" spans="1:50" s="38" customFormat="1" ht="15.75" customHeight="1">
      <c r="A14" s="36"/>
      <c r="B14" s="37"/>
      <c r="C14" s="39" t="s">
        <v>582</v>
      </c>
      <c r="D14" s="40"/>
      <c r="E14" s="25">
        <v>11333772165</v>
      </c>
      <c r="F14" s="409"/>
      <c r="G14" s="409"/>
      <c r="H14" s="409"/>
      <c r="I14" s="409"/>
      <c r="J14" s="409"/>
      <c r="K14" s="409"/>
      <c r="L14" s="25"/>
      <c r="M14" s="25">
        <v>13542655258</v>
      </c>
      <c r="N14" s="409"/>
      <c r="O14" s="409"/>
      <c r="P14" s="409"/>
      <c r="Q14" s="409"/>
      <c r="R14" s="409"/>
      <c r="S14" s="409"/>
      <c r="T14" s="25"/>
      <c r="U14" s="25">
        <v>13444213932</v>
      </c>
      <c r="V14" s="409"/>
      <c r="W14" s="409"/>
      <c r="X14" s="409"/>
      <c r="Y14" s="409"/>
      <c r="Z14" s="409"/>
      <c r="AA14" s="409"/>
      <c r="AB14" s="25"/>
      <c r="AC14" s="25">
        <v>2625145380</v>
      </c>
      <c r="AD14" s="409"/>
      <c r="AE14" s="409"/>
      <c r="AF14" s="432"/>
      <c r="AG14" s="409"/>
      <c r="AH14" s="409"/>
      <c r="AI14" s="409"/>
      <c r="AJ14" s="25"/>
      <c r="AK14" s="25">
        <v>1714317005</v>
      </c>
      <c r="AL14" s="409"/>
      <c r="AM14" s="409"/>
      <c r="AN14" s="409"/>
      <c r="AO14" s="409"/>
      <c r="AP14" s="409"/>
      <c r="AQ14" s="409"/>
      <c r="AR14" s="40"/>
      <c r="AS14" s="41">
        <f>AK14+AC14+U14+M14+E14</f>
        <v>42660103740</v>
      </c>
      <c r="AT14" s="274">
        <f>AS14-'Bang CDKT'!I53</f>
        <v>0</v>
      </c>
      <c r="AU14" s="31"/>
      <c r="AV14" s="31"/>
      <c r="AW14" s="31"/>
      <c r="AX14" s="31"/>
    </row>
    <row r="15" spans="1:50" s="38" customFormat="1" ht="15.75" customHeight="1">
      <c r="A15" s="36"/>
      <c r="B15" s="37"/>
      <c r="C15" s="39" t="s">
        <v>698</v>
      </c>
      <c r="D15" s="25"/>
      <c r="E15" s="25">
        <v>1880338182</v>
      </c>
      <c r="F15" s="409"/>
      <c r="G15" s="409"/>
      <c r="H15" s="409"/>
      <c r="I15" s="409"/>
      <c r="J15" s="409">
        <v>0</v>
      </c>
      <c r="K15" s="409"/>
      <c r="L15" s="25"/>
      <c r="M15" s="25">
        <v>1629090910</v>
      </c>
      <c r="N15" s="409">
        <v>126050300</v>
      </c>
      <c r="O15" s="409"/>
      <c r="P15" s="409">
        <v>1513636364</v>
      </c>
      <c r="Q15" s="409">
        <v>0</v>
      </c>
      <c r="R15" s="409">
        <v>0</v>
      </c>
      <c r="S15" s="409"/>
      <c r="T15" s="25"/>
      <c r="U15" s="25">
        <v>6176396364</v>
      </c>
      <c r="V15" s="409">
        <v>1217861818</v>
      </c>
      <c r="W15" s="409"/>
      <c r="X15" s="409">
        <v>0</v>
      </c>
      <c r="Y15" s="409">
        <v>1880338182</v>
      </c>
      <c r="Z15" s="409">
        <v>0</v>
      </c>
      <c r="AA15" s="409">
        <v>0</v>
      </c>
      <c r="AB15" s="25"/>
      <c r="AC15" s="25">
        <v>354911209</v>
      </c>
      <c r="AD15" s="409">
        <v>0</v>
      </c>
      <c r="AE15" s="409"/>
      <c r="AF15" s="432">
        <v>41000000</v>
      </c>
      <c r="AG15" s="409"/>
      <c r="AH15" s="409">
        <v>0</v>
      </c>
      <c r="AI15" s="429">
        <v>0</v>
      </c>
      <c r="AJ15" s="25"/>
      <c r="AK15" s="25">
        <f t="shared" ref="AK15:AK21" si="0">SUM(AL15:AQ15)</f>
        <v>0</v>
      </c>
      <c r="AL15" s="409"/>
      <c r="AM15" s="409"/>
      <c r="AN15" s="409">
        <v>0</v>
      </c>
      <c r="AO15" s="409"/>
      <c r="AP15" s="409">
        <v>0</v>
      </c>
      <c r="AQ15" s="409"/>
      <c r="AR15" s="25"/>
      <c r="AS15" s="41">
        <f t="shared" ref="AS15:AS21" si="1">AK15+AC15+U15+M15+E15</f>
        <v>10040736665</v>
      </c>
      <c r="AT15" s="274"/>
      <c r="AU15" s="31"/>
      <c r="AV15" s="31"/>
      <c r="AW15" s="31"/>
      <c r="AX15" s="31"/>
    </row>
    <row r="16" spans="1:50" s="38" customFormat="1" ht="15.75" customHeight="1">
      <c r="A16" s="36"/>
      <c r="B16" s="37"/>
      <c r="C16" s="39" t="s">
        <v>49</v>
      </c>
      <c r="D16" s="25"/>
      <c r="E16" s="25">
        <v>809895266</v>
      </c>
      <c r="F16" s="409"/>
      <c r="G16" s="409"/>
      <c r="H16" s="409">
        <v>0</v>
      </c>
      <c r="I16" s="409"/>
      <c r="J16" s="409"/>
      <c r="K16" s="409"/>
      <c r="L16" s="25"/>
      <c r="M16" s="25">
        <f t="shared" ref="M16:M21" si="2">SUM(N16:S16)</f>
        <v>0</v>
      </c>
      <c r="N16" s="409"/>
      <c r="O16" s="409"/>
      <c r="P16" s="409"/>
      <c r="Q16" s="409"/>
      <c r="R16" s="409"/>
      <c r="S16" s="409"/>
      <c r="T16" s="25"/>
      <c r="U16" s="25">
        <f t="shared" ref="U16:U19" si="3">SUM(V16:AA16)</f>
        <v>0</v>
      </c>
      <c r="V16" s="409"/>
      <c r="W16" s="409"/>
      <c r="X16" s="409"/>
      <c r="Y16" s="409"/>
      <c r="Z16" s="409"/>
      <c r="AA16" s="409"/>
      <c r="AB16" s="25"/>
      <c r="AC16" s="25">
        <f t="shared" ref="AC16:AC21" si="4">SUM(AD16:AI16)</f>
        <v>0</v>
      </c>
      <c r="AD16" s="426"/>
      <c r="AE16" s="426"/>
      <c r="AF16" s="426"/>
      <c r="AG16" s="426"/>
      <c r="AH16" s="426"/>
      <c r="AI16" s="426"/>
      <c r="AJ16" s="25"/>
      <c r="AK16" s="25">
        <f t="shared" si="0"/>
        <v>0</v>
      </c>
      <c r="AL16" s="409"/>
      <c r="AM16" s="409"/>
      <c r="AN16" s="409"/>
      <c r="AO16" s="409"/>
      <c r="AP16" s="409"/>
      <c r="AQ16" s="409"/>
      <c r="AR16" s="25"/>
      <c r="AS16" s="41">
        <f t="shared" si="1"/>
        <v>809895266</v>
      </c>
      <c r="AT16" s="273"/>
      <c r="AU16" s="31"/>
      <c r="AV16" s="31"/>
      <c r="AW16" s="31"/>
      <c r="AX16" s="31"/>
    </row>
    <row r="17" spans="1:47" s="38" customFormat="1" ht="15.75" hidden="1" customHeight="1">
      <c r="A17" s="36"/>
      <c r="B17" s="37"/>
      <c r="C17" s="39" t="s">
        <v>50</v>
      </c>
      <c r="D17" s="25"/>
      <c r="E17" s="25">
        <f t="shared" ref="E17:E21" si="5">SUM(F17:K17)</f>
        <v>0</v>
      </c>
      <c r="F17" s="409"/>
      <c r="G17" s="409"/>
      <c r="H17" s="409"/>
      <c r="I17" s="409"/>
      <c r="J17" s="409"/>
      <c r="K17" s="409"/>
      <c r="L17" s="25"/>
      <c r="M17" s="25">
        <f t="shared" si="2"/>
        <v>0</v>
      </c>
      <c r="N17" s="409"/>
      <c r="O17" s="409"/>
      <c r="P17" s="409"/>
      <c r="Q17" s="409"/>
      <c r="R17" s="409"/>
      <c r="S17" s="409"/>
      <c r="T17" s="25"/>
      <c r="U17" s="25">
        <f t="shared" si="3"/>
        <v>0</v>
      </c>
      <c r="V17" s="409"/>
      <c r="W17" s="409"/>
      <c r="X17" s="409"/>
      <c r="Y17" s="409"/>
      <c r="Z17" s="409"/>
      <c r="AA17" s="409"/>
      <c r="AB17" s="25"/>
      <c r="AC17" s="25">
        <f t="shared" si="4"/>
        <v>0</v>
      </c>
      <c r="AD17" s="409"/>
      <c r="AE17" s="409"/>
      <c r="AF17" s="409"/>
      <c r="AG17" s="409"/>
      <c r="AH17" s="409"/>
      <c r="AI17" s="409"/>
      <c r="AJ17" s="25"/>
      <c r="AK17" s="25">
        <f t="shared" si="0"/>
        <v>0</v>
      </c>
      <c r="AL17" s="409"/>
      <c r="AM17" s="409"/>
      <c r="AN17" s="409"/>
      <c r="AO17" s="409"/>
      <c r="AP17" s="409"/>
      <c r="AQ17" s="409"/>
      <c r="AR17" s="25"/>
      <c r="AS17" s="41">
        <f t="shared" si="1"/>
        <v>0</v>
      </c>
      <c r="AT17" s="95"/>
    </row>
    <row r="18" spans="1:47" s="38" customFormat="1" ht="15.75" customHeight="1">
      <c r="A18" s="36"/>
      <c r="B18" s="37"/>
      <c r="C18" s="39" t="s">
        <v>280</v>
      </c>
      <c r="D18" s="25"/>
      <c r="E18" s="25">
        <f t="shared" si="5"/>
        <v>0</v>
      </c>
      <c r="F18" s="409">
        <v>0</v>
      </c>
      <c r="G18" s="409"/>
      <c r="H18" s="409"/>
      <c r="I18" s="409"/>
      <c r="J18" s="409"/>
      <c r="K18" s="409"/>
      <c r="L18" s="25"/>
      <c r="M18" s="25">
        <f t="shared" si="2"/>
        <v>0</v>
      </c>
      <c r="N18" s="409"/>
      <c r="O18" s="409"/>
      <c r="P18" s="409"/>
      <c r="Q18" s="409"/>
      <c r="R18" s="409"/>
      <c r="S18" s="409"/>
      <c r="T18" s="25"/>
      <c r="U18" s="25">
        <f t="shared" si="3"/>
        <v>0</v>
      </c>
      <c r="V18" s="409"/>
      <c r="W18" s="409"/>
      <c r="X18" s="409"/>
      <c r="Y18" s="409"/>
      <c r="Z18" s="409"/>
      <c r="AA18" s="409"/>
      <c r="AB18" s="25"/>
      <c r="AC18" s="25">
        <v>76805454</v>
      </c>
      <c r="AD18" s="409">
        <v>0</v>
      </c>
      <c r="AE18" s="409"/>
      <c r="AF18" s="409"/>
      <c r="AG18" s="409"/>
      <c r="AH18" s="409"/>
      <c r="AI18" s="409"/>
      <c r="AJ18" s="25"/>
      <c r="AK18" s="25">
        <f t="shared" si="0"/>
        <v>0</v>
      </c>
      <c r="AL18" s="409"/>
      <c r="AM18" s="409"/>
      <c r="AN18" s="409"/>
      <c r="AO18" s="409"/>
      <c r="AP18" s="409"/>
      <c r="AQ18" s="409"/>
      <c r="AR18" s="25"/>
      <c r="AS18" s="41">
        <f t="shared" si="1"/>
        <v>76805454</v>
      </c>
      <c r="AT18" s="95"/>
      <c r="AU18" s="368" t="s">
        <v>474</v>
      </c>
    </row>
    <row r="19" spans="1:47" s="38" customFormat="1" ht="15.75" hidden="1" customHeight="1">
      <c r="A19" s="36"/>
      <c r="B19" s="37"/>
      <c r="C19" s="39" t="s">
        <v>51</v>
      </c>
      <c r="D19" s="25"/>
      <c r="E19" s="25">
        <f t="shared" si="5"/>
        <v>0</v>
      </c>
      <c r="F19" s="409"/>
      <c r="G19" s="409"/>
      <c r="H19" s="409"/>
      <c r="I19" s="409"/>
      <c r="J19" s="409"/>
      <c r="K19" s="409"/>
      <c r="L19" s="25"/>
      <c r="M19" s="25">
        <f t="shared" si="2"/>
        <v>0</v>
      </c>
      <c r="N19" s="409"/>
      <c r="O19" s="409"/>
      <c r="P19" s="409"/>
      <c r="Q19" s="409"/>
      <c r="R19" s="409"/>
      <c r="S19" s="409"/>
      <c r="T19" s="25"/>
      <c r="U19" s="25">
        <f t="shared" si="3"/>
        <v>0</v>
      </c>
      <c r="V19" s="409"/>
      <c r="W19" s="409"/>
      <c r="X19" s="409"/>
      <c r="Y19" s="409"/>
      <c r="Z19" s="409"/>
      <c r="AA19" s="409"/>
      <c r="AB19" s="25"/>
      <c r="AC19" s="25">
        <f t="shared" si="4"/>
        <v>0</v>
      </c>
      <c r="AD19" s="409"/>
      <c r="AE19" s="409"/>
      <c r="AF19" s="409"/>
      <c r="AG19" s="409"/>
      <c r="AH19" s="409"/>
      <c r="AI19" s="409"/>
      <c r="AJ19" s="25"/>
      <c r="AK19" s="25">
        <f t="shared" si="0"/>
        <v>0</v>
      </c>
      <c r="AL19" s="409"/>
      <c r="AM19" s="409"/>
      <c r="AN19" s="409"/>
      <c r="AO19" s="409"/>
      <c r="AP19" s="409"/>
      <c r="AQ19" s="409"/>
      <c r="AR19" s="25"/>
      <c r="AS19" s="41">
        <f t="shared" si="1"/>
        <v>0</v>
      </c>
      <c r="AT19" s="95"/>
    </row>
    <row r="20" spans="1:47" s="38" customFormat="1" ht="15.75" customHeight="1">
      <c r="A20" s="36"/>
      <c r="B20" s="37"/>
      <c r="C20" s="39" t="s">
        <v>285</v>
      </c>
      <c r="D20" s="25"/>
      <c r="E20" s="25">
        <f t="shared" si="5"/>
        <v>0</v>
      </c>
      <c r="F20" s="409"/>
      <c r="G20" s="409">
        <v>0</v>
      </c>
      <c r="H20" s="409"/>
      <c r="I20" s="409"/>
      <c r="J20" s="409"/>
      <c r="K20" s="409"/>
      <c r="L20" s="25"/>
      <c r="M20" s="25">
        <f>SUM(N20:S20)</f>
        <v>0</v>
      </c>
      <c r="N20" s="409"/>
      <c r="O20" s="409">
        <v>0</v>
      </c>
      <c r="P20" s="409">
        <v>0</v>
      </c>
      <c r="Q20" s="409">
        <v>0</v>
      </c>
      <c r="R20" s="409"/>
      <c r="S20" s="409"/>
      <c r="T20" s="25"/>
      <c r="U20" s="25">
        <v>-528751455</v>
      </c>
      <c r="V20" s="409">
        <v>0</v>
      </c>
      <c r="W20" s="409">
        <v>0</v>
      </c>
      <c r="X20" s="409"/>
      <c r="Y20" s="409"/>
      <c r="Z20" s="409"/>
      <c r="AA20" s="409"/>
      <c r="AB20" s="25"/>
      <c r="AC20" s="25">
        <f t="shared" si="4"/>
        <v>0</v>
      </c>
      <c r="AD20" s="433">
        <v>0</v>
      </c>
      <c r="AE20" s="409">
        <v>0</v>
      </c>
      <c r="AF20" s="409"/>
      <c r="AG20" s="409"/>
      <c r="AH20" s="409"/>
      <c r="AI20" s="409"/>
      <c r="AJ20" s="25"/>
      <c r="AK20" s="25">
        <f t="shared" si="0"/>
        <v>0</v>
      </c>
      <c r="AL20" s="409"/>
      <c r="AM20" s="409">
        <v>0</v>
      </c>
      <c r="AN20" s="409"/>
      <c r="AO20" s="409"/>
      <c r="AP20" s="409"/>
      <c r="AQ20" s="409"/>
      <c r="AR20" s="25"/>
      <c r="AS20" s="41">
        <f t="shared" si="1"/>
        <v>-528751455</v>
      </c>
      <c r="AT20" s="275"/>
    </row>
    <row r="21" spans="1:47" s="38" customFormat="1" ht="15.75" customHeight="1">
      <c r="A21" s="36"/>
      <c r="B21" s="37"/>
      <c r="C21" s="39" t="s">
        <v>481</v>
      </c>
      <c r="D21" s="25"/>
      <c r="E21" s="25">
        <f t="shared" si="5"/>
        <v>0</v>
      </c>
      <c r="F21" s="409">
        <v>0</v>
      </c>
      <c r="G21" s="409"/>
      <c r="H21" s="409"/>
      <c r="I21" s="409"/>
      <c r="J21" s="409"/>
      <c r="K21" s="409"/>
      <c r="L21" s="25"/>
      <c r="M21" s="25">
        <f t="shared" si="2"/>
        <v>0</v>
      </c>
      <c r="N21" s="426">
        <v>0</v>
      </c>
      <c r="O21" s="426"/>
      <c r="P21" s="426">
        <v>0</v>
      </c>
      <c r="Q21" s="426">
        <v>0</v>
      </c>
      <c r="R21" s="426">
        <v>0</v>
      </c>
      <c r="S21" s="426"/>
      <c r="T21" s="25"/>
      <c r="U21" s="25">
        <v>0</v>
      </c>
      <c r="V21" s="409">
        <v>0</v>
      </c>
      <c r="W21" s="409"/>
      <c r="X21" s="409"/>
      <c r="Y21" s="409">
        <v>0</v>
      </c>
      <c r="Z21" s="409"/>
      <c r="AA21" s="409"/>
      <c r="AB21" s="25"/>
      <c r="AC21" s="25">
        <f t="shared" si="4"/>
        <v>0</v>
      </c>
      <c r="AD21" s="433">
        <v>0</v>
      </c>
      <c r="AE21" s="433"/>
      <c r="AF21" s="433">
        <v>0</v>
      </c>
      <c r="AG21" s="433">
        <v>0</v>
      </c>
      <c r="AH21" s="433">
        <v>0</v>
      </c>
      <c r="AI21" s="429">
        <v>0</v>
      </c>
      <c r="AJ21" s="25"/>
      <c r="AK21" s="25">
        <f t="shared" si="0"/>
        <v>0</v>
      </c>
      <c r="AL21" s="409"/>
      <c r="AM21" s="409"/>
      <c r="AN21" s="409">
        <v>0</v>
      </c>
      <c r="AO21" s="409"/>
      <c r="AP21" s="409"/>
      <c r="AQ21" s="409"/>
      <c r="AR21" s="25"/>
      <c r="AS21" s="41">
        <f t="shared" si="1"/>
        <v>0</v>
      </c>
      <c r="AT21" s="95"/>
    </row>
    <row r="22" spans="1:47" s="16" customFormat="1" ht="15.75" customHeight="1">
      <c r="A22" s="32"/>
      <c r="C22" s="45" t="s">
        <v>583</v>
      </c>
      <c r="D22" s="40"/>
      <c r="E22" s="41">
        <f>SUM(E14:E21)</f>
        <v>14024005613</v>
      </c>
      <c r="F22" s="414"/>
      <c r="G22" s="414"/>
      <c r="H22" s="414"/>
      <c r="I22" s="414"/>
      <c r="J22" s="414"/>
      <c r="K22" s="414"/>
      <c r="L22" s="41"/>
      <c r="M22" s="41">
        <f>SUM(M14:M21)</f>
        <v>15171746168</v>
      </c>
      <c r="N22" s="414"/>
      <c r="O22" s="414"/>
      <c r="P22" s="414"/>
      <c r="Q22" s="414"/>
      <c r="R22" s="414"/>
      <c r="S22" s="414"/>
      <c r="T22" s="41"/>
      <c r="U22" s="41">
        <f>SUM(U14:U21)</f>
        <v>19091858841</v>
      </c>
      <c r="V22" s="414"/>
      <c r="W22" s="414"/>
      <c r="X22" s="414"/>
      <c r="Y22" s="414"/>
      <c r="Z22" s="414"/>
      <c r="AA22" s="414"/>
      <c r="AB22" s="41"/>
      <c r="AC22" s="41">
        <f>SUM(AC14:AC21)</f>
        <v>3056862043</v>
      </c>
      <c r="AD22" s="414"/>
      <c r="AE22" s="414"/>
      <c r="AF22" s="414"/>
      <c r="AG22" s="414"/>
      <c r="AH22" s="414"/>
      <c r="AI22" s="414"/>
      <c r="AJ22" s="41"/>
      <c r="AK22" s="41">
        <f>SUM(AK14:AK21)</f>
        <v>1714317005</v>
      </c>
      <c r="AL22" s="409"/>
      <c r="AM22" s="409"/>
      <c r="AN22" s="409"/>
      <c r="AO22" s="409"/>
      <c r="AP22" s="409"/>
      <c r="AQ22" s="409"/>
      <c r="AR22" s="40"/>
      <c r="AS22" s="41">
        <f>AK22+AC22+U22+M22+E22</f>
        <v>53058789670</v>
      </c>
      <c r="AT22" s="276">
        <f>AS22-'Bang CDKT'!G53</f>
        <v>0</v>
      </c>
    </row>
    <row r="23" spans="1:47" ht="1.5" customHeight="1">
      <c r="C23" s="39"/>
      <c r="D23" s="25"/>
      <c r="E23" s="25"/>
      <c r="F23" s="409"/>
      <c r="G23" s="409"/>
      <c r="H23" s="409"/>
      <c r="I23" s="409"/>
      <c r="J23" s="409"/>
      <c r="K23" s="409"/>
      <c r="L23" s="25"/>
      <c r="M23" s="25"/>
      <c r="N23" s="409"/>
      <c r="O23" s="409"/>
      <c r="P23" s="409"/>
      <c r="Q23" s="409"/>
      <c r="R23" s="409"/>
      <c r="S23" s="409"/>
      <c r="T23" s="25"/>
      <c r="U23" s="25"/>
      <c r="V23" s="409"/>
      <c r="W23" s="409"/>
      <c r="X23" s="409"/>
      <c r="Y23" s="409"/>
      <c r="Z23" s="409"/>
      <c r="AA23" s="409"/>
      <c r="AB23" s="25"/>
      <c r="AC23" s="25"/>
      <c r="AD23" s="409"/>
      <c r="AE23" s="409"/>
      <c r="AF23" s="409"/>
      <c r="AG23" s="409"/>
      <c r="AH23" s="409"/>
      <c r="AI23" s="409"/>
      <c r="AJ23" s="25"/>
      <c r="AK23" s="25"/>
      <c r="AL23" s="409"/>
      <c r="AM23" s="409"/>
      <c r="AN23" s="409"/>
      <c r="AO23" s="409"/>
      <c r="AP23" s="409"/>
      <c r="AQ23" s="409"/>
      <c r="AR23" s="25"/>
      <c r="AS23" s="41"/>
    </row>
    <row r="24" spans="1:47" ht="15.75" customHeight="1">
      <c r="C24" s="24" t="s">
        <v>345</v>
      </c>
      <c r="D24" s="25"/>
      <c r="E24" s="25"/>
      <c r="F24" s="409"/>
      <c r="G24" s="409"/>
      <c r="H24" s="409"/>
      <c r="I24" s="409"/>
      <c r="J24" s="409"/>
      <c r="K24" s="409"/>
      <c r="L24" s="25"/>
      <c r="M24" s="25"/>
      <c r="N24" s="409"/>
      <c r="O24" s="409"/>
      <c r="P24" s="409"/>
      <c r="Q24" s="409"/>
      <c r="R24" s="409"/>
      <c r="S24" s="409"/>
      <c r="T24" s="25"/>
      <c r="U24" s="25"/>
      <c r="V24" s="409"/>
      <c r="W24" s="409"/>
      <c r="X24" s="409"/>
      <c r="Y24" s="409"/>
      <c r="Z24" s="409"/>
      <c r="AA24" s="409"/>
      <c r="AB24" s="25"/>
      <c r="AC24" s="25"/>
      <c r="AD24" s="409"/>
      <c r="AE24" s="409"/>
      <c r="AF24" s="409"/>
      <c r="AG24" s="409"/>
      <c r="AH24" s="409"/>
      <c r="AI24" s="409"/>
      <c r="AJ24" s="25"/>
      <c r="AK24" s="25"/>
      <c r="AL24" s="409"/>
      <c r="AM24" s="409"/>
      <c r="AN24" s="409"/>
      <c r="AO24" s="409"/>
      <c r="AP24" s="409"/>
      <c r="AQ24" s="409"/>
      <c r="AR24" s="25"/>
      <c r="AS24" s="41"/>
    </row>
    <row r="25" spans="1:47" ht="15.75" customHeight="1">
      <c r="C25" s="39" t="s">
        <v>582</v>
      </c>
      <c r="D25" s="40"/>
      <c r="E25" s="25">
        <v>2647651758</v>
      </c>
      <c r="F25" s="409"/>
      <c r="G25" s="409"/>
      <c r="H25" s="409"/>
      <c r="I25" s="409"/>
      <c r="J25" s="409"/>
      <c r="K25" s="409"/>
      <c r="L25" s="25">
        <v>0</v>
      </c>
      <c r="M25" s="25">
        <v>5488877229</v>
      </c>
      <c r="N25" s="409"/>
      <c r="O25" s="409"/>
      <c r="P25" s="409"/>
      <c r="Q25" s="409"/>
      <c r="R25" s="409"/>
      <c r="S25" s="409"/>
      <c r="T25" s="25">
        <v>0</v>
      </c>
      <c r="U25" s="25">
        <v>2153413847</v>
      </c>
      <c r="V25" s="409"/>
      <c r="W25" s="409"/>
      <c r="X25" s="409"/>
      <c r="Y25" s="409"/>
      <c r="Z25" s="409"/>
      <c r="AA25" s="409"/>
      <c r="AB25" s="25"/>
      <c r="AC25" s="25">
        <v>1521064831</v>
      </c>
      <c r="AD25" s="409"/>
      <c r="AE25" s="409"/>
      <c r="AF25" s="432"/>
      <c r="AG25" s="409"/>
      <c r="AH25" s="409"/>
      <c r="AI25" s="409"/>
      <c r="AJ25" s="25">
        <v>0</v>
      </c>
      <c r="AK25" s="25">
        <v>1599286065</v>
      </c>
      <c r="AL25" s="409"/>
      <c r="AM25" s="409"/>
      <c r="AN25" s="409"/>
      <c r="AO25" s="409"/>
      <c r="AP25" s="409"/>
      <c r="AQ25" s="409"/>
      <c r="AR25" s="40"/>
      <c r="AS25" s="41">
        <f>E25+M25+U25+AC25+AK25</f>
        <v>13410293730</v>
      </c>
      <c r="AT25" s="277">
        <f>AS25+'Bang CDKT'!I54</f>
        <v>0</v>
      </c>
    </row>
    <row r="26" spans="1:47" s="94" customFormat="1" ht="15.75" customHeight="1">
      <c r="C26" s="331" t="s">
        <v>278</v>
      </c>
      <c r="D26" s="43"/>
      <c r="E26" s="25">
        <v>549319954</v>
      </c>
      <c r="F26" s="413">
        <v>147932296</v>
      </c>
      <c r="G26" s="413">
        <v>0</v>
      </c>
      <c r="H26" s="413">
        <v>36842598</v>
      </c>
      <c r="I26" s="413"/>
      <c r="J26" s="413">
        <v>1363401</v>
      </c>
      <c r="K26" s="413"/>
      <c r="L26" s="43"/>
      <c r="M26" s="25">
        <v>941687399</v>
      </c>
      <c r="N26" s="413">
        <v>4834933</v>
      </c>
      <c r="O26" s="413">
        <v>0</v>
      </c>
      <c r="P26" s="413">
        <v>442913347</v>
      </c>
      <c r="Q26" s="413">
        <v>13364554</v>
      </c>
      <c r="R26" s="413">
        <v>0</v>
      </c>
      <c r="S26" s="413"/>
      <c r="T26" s="43"/>
      <c r="U26" s="25">
        <v>1003051988</v>
      </c>
      <c r="V26" s="413">
        <v>185740833</v>
      </c>
      <c r="W26" s="413">
        <v>0</v>
      </c>
      <c r="X26" s="413">
        <v>168310602</v>
      </c>
      <c r="Y26" s="413">
        <v>123857795</v>
      </c>
      <c r="Z26" s="413">
        <v>10714287</v>
      </c>
      <c r="AA26" s="429">
        <v>45435969</v>
      </c>
      <c r="AB26" s="43"/>
      <c r="AC26" s="25">
        <v>235055392</v>
      </c>
      <c r="AD26" s="413">
        <v>84165993</v>
      </c>
      <c r="AE26" s="413">
        <v>0</v>
      </c>
      <c r="AF26" s="413">
        <v>2277776</v>
      </c>
      <c r="AG26" s="413">
        <v>0</v>
      </c>
      <c r="AH26" s="413">
        <v>0</v>
      </c>
      <c r="AI26" s="429">
        <v>8680194</v>
      </c>
      <c r="AJ26" s="43"/>
      <c r="AK26" s="25">
        <v>115030940</v>
      </c>
      <c r="AL26" s="413">
        <v>29721453</v>
      </c>
      <c r="AM26" s="413">
        <v>0</v>
      </c>
      <c r="AN26" s="413">
        <v>0</v>
      </c>
      <c r="AO26" s="413"/>
      <c r="AP26" s="413">
        <v>0</v>
      </c>
      <c r="AQ26" s="413"/>
      <c r="AR26" s="43"/>
      <c r="AS26" s="332">
        <f t="shared" ref="AS26:AS31" si="6">E26+M26+U26+AC26+AK26</f>
        <v>2844145673</v>
      </c>
      <c r="AT26" s="277"/>
    </row>
    <row r="27" spans="1:47" ht="15.75" hidden="1" customHeight="1">
      <c r="C27" s="39" t="s">
        <v>50</v>
      </c>
      <c r="D27" s="25"/>
      <c r="E27" s="25">
        <f t="shared" ref="E27:E31" si="7">SUM(F27:K27)</f>
        <v>0</v>
      </c>
      <c r="F27" s="409"/>
      <c r="G27" s="409"/>
      <c r="H27" s="409"/>
      <c r="I27" s="409"/>
      <c r="J27" s="409"/>
      <c r="K27" s="409"/>
      <c r="L27" s="25"/>
      <c r="M27" s="25">
        <f t="shared" ref="M27:M31" si="8">SUM(N27:S27)</f>
        <v>0</v>
      </c>
      <c r="N27" s="409"/>
      <c r="O27" s="409"/>
      <c r="P27" s="409"/>
      <c r="Q27" s="409"/>
      <c r="R27" s="409"/>
      <c r="S27" s="409"/>
      <c r="T27" s="25"/>
      <c r="U27" s="25">
        <f t="shared" ref="U27:U31" si="9">SUM(V27:AA27)</f>
        <v>0</v>
      </c>
      <c r="V27" s="409"/>
      <c r="W27" s="409"/>
      <c r="X27" s="409"/>
      <c r="Y27" s="409"/>
      <c r="Z27" s="409"/>
      <c r="AA27" s="409"/>
      <c r="AB27" s="25"/>
      <c r="AC27" s="25">
        <f t="shared" ref="AC27:AC31" si="10">SUM(AD27:AI27)</f>
        <v>0</v>
      </c>
      <c r="AD27" s="409"/>
      <c r="AE27" s="409"/>
      <c r="AF27" s="409"/>
      <c r="AG27" s="409"/>
      <c r="AH27" s="409"/>
      <c r="AI27" s="409"/>
      <c r="AJ27" s="25"/>
      <c r="AK27" s="25">
        <f t="shared" ref="AK27:AK30" si="11">SUM(AL27:AQ27)</f>
        <v>0</v>
      </c>
      <c r="AL27" s="409"/>
      <c r="AM27" s="409"/>
      <c r="AN27" s="409"/>
      <c r="AO27" s="409"/>
      <c r="AP27" s="409"/>
      <c r="AQ27" s="409"/>
      <c r="AR27" s="25"/>
      <c r="AS27" s="41">
        <f t="shared" si="6"/>
        <v>0</v>
      </c>
      <c r="AT27" s="277"/>
    </row>
    <row r="28" spans="1:47" ht="15.75" hidden="1" customHeight="1">
      <c r="C28" s="39" t="s">
        <v>280</v>
      </c>
      <c r="D28" s="25"/>
      <c r="E28" s="25">
        <f t="shared" si="7"/>
        <v>0</v>
      </c>
      <c r="F28" s="409"/>
      <c r="G28" s="409"/>
      <c r="H28" s="409"/>
      <c r="I28" s="409"/>
      <c r="J28" s="409"/>
      <c r="K28" s="409"/>
      <c r="L28" s="25"/>
      <c r="M28" s="25">
        <f t="shared" si="8"/>
        <v>0</v>
      </c>
      <c r="N28" s="409"/>
      <c r="O28" s="409"/>
      <c r="P28" s="409"/>
      <c r="Q28" s="409"/>
      <c r="R28" s="409"/>
      <c r="S28" s="409"/>
      <c r="T28" s="25"/>
      <c r="U28" s="25">
        <f t="shared" si="9"/>
        <v>0</v>
      </c>
      <c r="V28" s="409"/>
      <c r="W28" s="409"/>
      <c r="X28" s="409"/>
      <c r="Y28" s="409"/>
      <c r="Z28" s="409"/>
      <c r="AA28" s="409"/>
      <c r="AB28" s="25"/>
      <c r="AC28" s="25">
        <f t="shared" si="10"/>
        <v>0</v>
      </c>
      <c r="AD28" s="409"/>
      <c r="AE28" s="409"/>
      <c r="AF28" s="409"/>
      <c r="AG28" s="409"/>
      <c r="AH28" s="409"/>
      <c r="AI28" s="409"/>
      <c r="AJ28" s="25"/>
      <c r="AK28" s="25">
        <f t="shared" si="11"/>
        <v>0</v>
      </c>
      <c r="AL28" s="409"/>
      <c r="AM28" s="409"/>
      <c r="AN28" s="409"/>
      <c r="AO28" s="409"/>
      <c r="AP28" s="409"/>
      <c r="AQ28" s="409"/>
      <c r="AR28" s="25"/>
      <c r="AS28" s="41">
        <f t="shared" si="6"/>
        <v>0</v>
      </c>
      <c r="AT28" s="277"/>
    </row>
    <row r="29" spans="1:47" ht="15.75" hidden="1" customHeight="1">
      <c r="C29" s="39" t="s">
        <v>51</v>
      </c>
      <c r="D29" s="25"/>
      <c r="E29" s="25">
        <f t="shared" si="7"/>
        <v>0</v>
      </c>
      <c r="F29" s="409"/>
      <c r="G29" s="409"/>
      <c r="H29" s="409"/>
      <c r="I29" s="409"/>
      <c r="J29" s="409"/>
      <c r="K29" s="409"/>
      <c r="L29" s="25"/>
      <c r="M29" s="25">
        <f t="shared" si="8"/>
        <v>0</v>
      </c>
      <c r="N29" s="409"/>
      <c r="O29" s="409"/>
      <c r="P29" s="409"/>
      <c r="Q29" s="409"/>
      <c r="R29" s="409"/>
      <c r="S29" s="409"/>
      <c r="T29" s="25"/>
      <c r="U29" s="25">
        <f t="shared" si="9"/>
        <v>0</v>
      </c>
      <c r="V29" s="409"/>
      <c r="W29" s="409"/>
      <c r="X29" s="409"/>
      <c r="Y29" s="409"/>
      <c r="Z29" s="409"/>
      <c r="AA29" s="409"/>
      <c r="AB29" s="25"/>
      <c r="AC29" s="25">
        <f t="shared" si="10"/>
        <v>0</v>
      </c>
      <c r="AD29" s="409"/>
      <c r="AE29" s="409"/>
      <c r="AF29" s="409"/>
      <c r="AG29" s="409"/>
      <c r="AH29" s="409"/>
      <c r="AI29" s="409"/>
      <c r="AJ29" s="25"/>
      <c r="AK29" s="25">
        <f t="shared" si="11"/>
        <v>0</v>
      </c>
      <c r="AL29" s="409"/>
      <c r="AM29" s="409"/>
      <c r="AN29" s="409"/>
      <c r="AO29" s="409"/>
      <c r="AP29" s="409"/>
      <c r="AQ29" s="409"/>
      <c r="AR29" s="25"/>
      <c r="AS29" s="41">
        <f t="shared" si="6"/>
        <v>0</v>
      </c>
      <c r="AT29" s="277"/>
    </row>
    <row r="30" spans="1:47" ht="15.75" customHeight="1">
      <c r="C30" s="39" t="s">
        <v>285</v>
      </c>
      <c r="D30" s="25"/>
      <c r="E30" s="25">
        <f t="shared" si="7"/>
        <v>0</v>
      </c>
      <c r="F30" s="409"/>
      <c r="G30" s="409">
        <v>0</v>
      </c>
      <c r="H30" s="409"/>
      <c r="I30" s="409"/>
      <c r="J30" s="409"/>
      <c r="K30" s="409"/>
      <c r="L30" s="25"/>
      <c r="M30" s="25">
        <f t="shared" si="8"/>
        <v>0</v>
      </c>
      <c r="N30" s="409"/>
      <c r="O30" s="409">
        <v>0</v>
      </c>
      <c r="P30" s="409">
        <v>0</v>
      </c>
      <c r="Q30" s="409">
        <v>0</v>
      </c>
      <c r="R30" s="409"/>
      <c r="S30" s="409"/>
      <c r="T30" s="25"/>
      <c r="U30" s="25">
        <v>-528751455</v>
      </c>
      <c r="V30" s="409">
        <v>0</v>
      </c>
      <c r="W30" s="409">
        <v>0</v>
      </c>
      <c r="X30" s="409"/>
      <c r="Y30" s="409"/>
      <c r="Z30" s="409"/>
      <c r="AA30" s="409"/>
      <c r="AB30" s="25"/>
      <c r="AC30" s="25">
        <f t="shared" si="10"/>
        <v>0</v>
      </c>
      <c r="AD30" s="426"/>
      <c r="AE30" s="409">
        <v>0</v>
      </c>
      <c r="AF30" s="409"/>
      <c r="AG30" s="409"/>
      <c r="AH30" s="409"/>
      <c r="AI30" s="409"/>
      <c r="AJ30" s="25"/>
      <c r="AK30" s="25">
        <f t="shared" si="11"/>
        <v>0</v>
      </c>
      <c r="AL30" s="409"/>
      <c r="AM30" s="409">
        <v>0</v>
      </c>
      <c r="AN30" s="409"/>
      <c r="AO30" s="409"/>
      <c r="AP30" s="409"/>
      <c r="AQ30" s="409"/>
      <c r="AR30" s="25"/>
      <c r="AS30" s="41">
        <f t="shared" si="6"/>
        <v>-528751455</v>
      </c>
    </row>
    <row r="31" spans="1:47" ht="15.75" customHeight="1">
      <c r="C31" s="39" t="s">
        <v>481</v>
      </c>
      <c r="D31" s="25"/>
      <c r="E31" s="25">
        <f t="shared" si="7"/>
        <v>0</v>
      </c>
      <c r="F31" s="409"/>
      <c r="G31" s="409"/>
      <c r="H31" s="409">
        <v>0</v>
      </c>
      <c r="I31" s="409"/>
      <c r="J31" s="409"/>
      <c r="K31" s="409"/>
      <c r="L31" s="25"/>
      <c r="M31" s="25">
        <f t="shared" si="8"/>
        <v>0</v>
      </c>
      <c r="N31" s="413">
        <v>0</v>
      </c>
      <c r="O31" s="413"/>
      <c r="P31" s="413">
        <v>0</v>
      </c>
      <c r="Q31" s="413">
        <v>0</v>
      </c>
      <c r="R31" s="413">
        <v>0</v>
      </c>
      <c r="S31" s="413"/>
      <c r="T31" s="25"/>
      <c r="U31" s="25">
        <f t="shared" si="9"/>
        <v>0</v>
      </c>
      <c r="V31" s="409"/>
      <c r="W31" s="409"/>
      <c r="X31" s="409"/>
      <c r="Y31" s="409">
        <v>0</v>
      </c>
      <c r="Z31" s="409"/>
      <c r="AA31" s="409"/>
      <c r="AB31" s="25"/>
      <c r="AC31" s="25">
        <f t="shared" si="10"/>
        <v>0</v>
      </c>
      <c r="AD31" s="426">
        <v>0</v>
      </c>
      <c r="AE31" s="426"/>
      <c r="AF31" s="426">
        <v>0</v>
      </c>
      <c r="AG31" s="426">
        <v>0</v>
      </c>
      <c r="AH31" s="426">
        <v>0</v>
      </c>
      <c r="AI31" s="434">
        <v>0</v>
      </c>
      <c r="AJ31" s="25"/>
      <c r="AK31" s="25">
        <f>SUM(AL31:AQ31)</f>
        <v>0</v>
      </c>
      <c r="AL31" s="409"/>
      <c r="AM31" s="409"/>
      <c r="AN31" s="409">
        <v>0</v>
      </c>
      <c r="AO31" s="409"/>
      <c r="AP31" s="409"/>
      <c r="AQ31" s="409"/>
      <c r="AR31" s="25"/>
      <c r="AS31" s="41">
        <f t="shared" si="6"/>
        <v>0</v>
      </c>
      <c r="AT31" s="277"/>
      <c r="AU31" s="94"/>
    </row>
    <row r="32" spans="1:47" ht="15.75" customHeight="1">
      <c r="C32" s="39" t="s">
        <v>699</v>
      </c>
      <c r="D32" s="40"/>
      <c r="E32" s="25">
        <f>SUM(E25:E31)</f>
        <v>3196971712</v>
      </c>
      <c r="F32" s="409"/>
      <c r="G32" s="409"/>
      <c r="H32" s="409"/>
      <c r="I32" s="409"/>
      <c r="J32" s="409"/>
      <c r="K32" s="409"/>
      <c r="L32" s="25">
        <f t="shared" ref="L32:AJ32" si="12">SUM(L25:L31)</f>
        <v>0</v>
      </c>
      <c r="M32" s="25">
        <f t="shared" si="12"/>
        <v>6430564628</v>
      </c>
      <c r="N32" s="409"/>
      <c r="O32" s="409"/>
      <c r="P32" s="409"/>
      <c r="Q32" s="409"/>
      <c r="R32" s="409"/>
      <c r="S32" s="409"/>
      <c r="T32" s="25">
        <f t="shared" si="12"/>
        <v>0</v>
      </c>
      <c r="U32" s="25">
        <f t="shared" si="12"/>
        <v>2627714380</v>
      </c>
      <c r="V32" s="409"/>
      <c r="W32" s="409"/>
      <c r="X32" s="409"/>
      <c r="Y32" s="409"/>
      <c r="Z32" s="409"/>
      <c r="AA32" s="409"/>
      <c r="AB32" s="25"/>
      <c r="AC32" s="25">
        <f t="shared" si="12"/>
        <v>1756120223</v>
      </c>
      <c r="AD32" s="409"/>
      <c r="AE32" s="409"/>
      <c r="AF32" s="409"/>
      <c r="AG32" s="409"/>
      <c r="AH32" s="409"/>
      <c r="AI32" s="409"/>
      <c r="AJ32" s="25">
        <f t="shared" si="12"/>
        <v>0</v>
      </c>
      <c r="AK32" s="25">
        <f>SUM(AK25:AK31)</f>
        <v>1714317005</v>
      </c>
      <c r="AL32" s="409"/>
      <c r="AM32" s="409"/>
      <c r="AN32" s="409"/>
      <c r="AO32" s="409"/>
      <c r="AP32" s="409"/>
      <c r="AQ32" s="409"/>
      <c r="AR32" s="25"/>
      <c r="AS32" s="41">
        <f>E32+M32+U32+AC32+AK32</f>
        <v>15725687948</v>
      </c>
      <c r="AT32" s="277">
        <f>AS32+'Bang CDKT'!G54</f>
        <v>0</v>
      </c>
    </row>
    <row r="33" spans="3:48" ht="2.25" customHeight="1">
      <c r="C33" s="39"/>
      <c r="D33" s="25"/>
      <c r="E33" s="25"/>
      <c r="F33" s="409"/>
      <c r="G33" s="409"/>
      <c r="H33" s="409"/>
      <c r="I33" s="409"/>
      <c r="J33" s="409"/>
      <c r="K33" s="409"/>
      <c r="L33" s="25"/>
      <c r="M33" s="25"/>
      <c r="N33" s="409"/>
      <c r="O33" s="409"/>
      <c r="P33" s="409"/>
      <c r="Q33" s="409"/>
      <c r="R33" s="409"/>
      <c r="S33" s="409"/>
      <c r="T33" s="25"/>
      <c r="U33" s="25"/>
      <c r="V33" s="409"/>
      <c r="W33" s="409"/>
      <c r="X33" s="409"/>
      <c r="Y33" s="409"/>
      <c r="Z33" s="409"/>
      <c r="AA33" s="409"/>
      <c r="AB33" s="25"/>
      <c r="AC33" s="25"/>
      <c r="AD33" s="409"/>
      <c r="AE33" s="409"/>
      <c r="AF33" s="409"/>
      <c r="AG33" s="409"/>
      <c r="AH33" s="409"/>
      <c r="AI33" s="409"/>
      <c r="AJ33" s="25"/>
      <c r="AK33" s="25"/>
      <c r="AL33" s="409"/>
      <c r="AM33" s="409"/>
      <c r="AN33" s="409"/>
      <c r="AO33" s="409"/>
      <c r="AP33" s="409"/>
      <c r="AQ33" s="409"/>
      <c r="AR33" s="25"/>
      <c r="AS33" s="25"/>
    </row>
    <row r="34" spans="3:48" ht="15.75" customHeight="1">
      <c r="C34" s="24" t="s">
        <v>283</v>
      </c>
      <c r="D34" s="25"/>
      <c r="E34" s="25"/>
      <c r="F34" s="409"/>
      <c r="G34" s="409"/>
      <c r="H34" s="409"/>
      <c r="I34" s="409"/>
      <c r="J34" s="409"/>
      <c r="K34" s="409"/>
      <c r="L34" s="25"/>
      <c r="M34" s="25"/>
      <c r="N34" s="409"/>
      <c r="O34" s="409"/>
      <c r="P34" s="409"/>
      <c r="Q34" s="409"/>
      <c r="R34" s="409"/>
      <c r="S34" s="409"/>
      <c r="T34" s="25"/>
      <c r="U34" s="25"/>
      <c r="V34" s="409"/>
      <c r="W34" s="409"/>
      <c r="X34" s="409"/>
      <c r="Y34" s="409"/>
      <c r="Z34" s="409"/>
      <c r="AA34" s="409"/>
      <c r="AB34" s="25"/>
      <c r="AC34" s="25"/>
      <c r="AD34" s="409"/>
      <c r="AE34" s="409"/>
      <c r="AF34" s="409"/>
      <c r="AG34" s="409"/>
      <c r="AH34" s="409"/>
      <c r="AI34" s="409"/>
      <c r="AJ34" s="25"/>
      <c r="AK34" s="25"/>
      <c r="AL34" s="409"/>
      <c r="AM34" s="409"/>
      <c r="AN34" s="409"/>
      <c r="AO34" s="409"/>
      <c r="AP34" s="409"/>
      <c r="AQ34" s="409"/>
      <c r="AR34" s="25"/>
      <c r="AS34" s="25"/>
      <c r="AU34" s="94"/>
      <c r="AV34" s="94"/>
    </row>
    <row r="35" spans="3:48" s="44" customFormat="1" ht="15.75" customHeight="1">
      <c r="C35" s="45" t="s">
        <v>584</v>
      </c>
      <c r="D35" s="41"/>
      <c r="E35" s="41">
        <f>E14-E25</f>
        <v>8686120407</v>
      </c>
      <c r="F35" s="414">
        <f t="shared" ref="F35:AS35" si="13">F14-F25</f>
        <v>0</v>
      </c>
      <c r="G35" s="414">
        <f t="shared" si="13"/>
        <v>0</v>
      </c>
      <c r="H35" s="414">
        <f t="shared" si="13"/>
        <v>0</v>
      </c>
      <c r="I35" s="414">
        <f t="shared" si="13"/>
        <v>0</v>
      </c>
      <c r="J35" s="414"/>
      <c r="K35" s="414">
        <f t="shared" si="13"/>
        <v>0</v>
      </c>
      <c r="L35" s="41">
        <f t="shared" si="13"/>
        <v>0</v>
      </c>
      <c r="M35" s="41">
        <f t="shared" si="13"/>
        <v>8053778029</v>
      </c>
      <c r="N35" s="414">
        <f t="shared" si="13"/>
        <v>0</v>
      </c>
      <c r="O35" s="414">
        <f t="shared" si="13"/>
        <v>0</v>
      </c>
      <c r="P35" s="414">
        <f t="shared" si="13"/>
        <v>0</v>
      </c>
      <c r="Q35" s="414">
        <f t="shared" si="13"/>
        <v>0</v>
      </c>
      <c r="R35" s="414"/>
      <c r="S35" s="414">
        <f t="shared" si="13"/>
        <v>0</v>
      </c>
      <c r="T35" s="41">
        <f t="shared" si="13"/>
        <v>0</v>
      </c>
      <c r="U35" s="41">
        <f>U14-U25</f>
        <v>11290800085</v>
      </c>
      <c r="V35" s="414">
        <f t="shared" si="13"/>
        <v>0</v>
      </c>
      <c r="W35" s="414">
        <f t="shared" si="13"/>
        <v>0</v>
      </c>
      <c r="X35" s="414">
        <f t="shared" si="13"/>
        <v>0</v>
      </c>
      <c r="Y35" s="414">
        <f t="shared" si="13"/>
        <v>0</v>
      </c>
      <c r="Z35" s="414"/>
      <c r="AA35" s="414">
        <f t="shared" si="13"/>
        <v>0</v>
      </c>
      <c r="AB35" s="41">
        <f t="shared" si="13"/>
        <v>0</v>
      </c>
      <c r="AC35" s="41">
        <f t="shared" si="13"/>
        <v>1104080549</v>
      </c>
      <c r="AD35" s="414">
        <f t="shared" si="13"/>
        <v>0</v>
      </c>
      <c r="AE35" s="414">
        <f t="shared" si="13"/>
        <v>0</v>
      </c>
      <c r="AF35" s="414">
        <f t="shared" si="13"/>
        <v>0</v>
      </c>
      <c r="AG35" s="414">
        <f t="shared" si="13"/>
        <v>0</v>
      </c>
      <c r="AH35" s="414"/>
      <c r="AI35" s="414">
        <f t="shared" si="13"/>
        <v>0</v>
      </c>
      <c r="AJ35" s="41">
        <f t="shared" si="13"/>
        <v>0</v>
      </c>
      <c r="AK35" s="41">
        <f t="shared" si="13"/>
        <v>115030940</v>
      </c>
      <c r="AL35" s="414">
        <f t="shared" si="13"/>
        <v>0</v>
      </c>
      <c r="AM35" s="414">
        <f t="shared" si="13"/>
        <v>0</v>
      </c>
      <c r="AN35" s="414">
        <f t="shared" si="13"/>
        <v>0</v>
      </c>
      <c r="AO35" s="414">
        <f t="shared" si="13"/>
        <v>0</v>
      </c>
      <c r="AP35" s="414"/>
      <c r="AQ35" s="414">
        <f t="shared" si="13"/>
        <v>0</v>
      </c>
      <c r="AR35" s="41">
        <f t="shared" si="13"/>
        <v>0</v>
      </c>
      <c r="AS35" s="41">
        <f t="shared" si="13"/>
        <v>29249810010</v>
      </c>
      <c r="AT35" s="278"/>
      <c r="AU35" s="476"/>
      <c r="AV35" s="476"/>
    </row>
    <row r="36" spans="3:48" s="44" customFormat="1" ht="15.75" customHeight="1">
      <c r="C36" s="45" t="s">
        <v>700</v>
      </c>
      <c r="D36" s="41"/>
      <c r="E36" s="41">
        <f t="shared" ref="E36:AS36" si="14">E22-E32</f>
        <v>10827033901</v>
      </c>
      <c r="F36" s="414">
        <f t="shared" si="14"/>
        <v>0</v>
      </c>
      <c r="G36" s="414">
        <f t="shared" si="14"/>
        <v>0</v>
      </c>
      <c r="H36" s="414">
        <f t="shared" si="14"/>
        <v>0</v>
      </c>
      <c r="I36" s="414">
        <f t="shared" si="14"/>
        <v>0</v>
      </c>
      <c r="J36" s="414"/>
      <c r="K36" s="414">
        <f t="shared" si="14"/>
        <v>0</v>
      </c>
      <c r="L36" s="41">
        <f t="shared" si="14"/>
        <v>0</v>
      </c>
      <c r="M36" s="41">
        <f t="shared" si="14"/>
        <v>8741181540</v>
      </c>
      <c r="N36" s="414">
        <f t="shared" si="14"/>
        <v>0</v>
      </c>
      <c r="O36" s="414">
        <f t="shared" si="14"/>
        <v>0</v>
      </c>
      <c r="P36" s="414">
        <f t="shared" si="14"/>
        <v>0</v>
      </c>
      <c r="Q36" s="414">
        <f t="shared" si="14"/>
        <v>0</v>
      </c>
      <c r="R36" s="414"/>
      <c r="S36" s="414">
        <f t="shared" si="14"/>
        <v>0</v>
      </c>
      <c r="T36" s="41">
        <f t="shared" si="14"/>
        <v>0</v>
      </c>
      <c r="U36" s="41">
        <f>U22-U32</f>
        <v>16464144461</v>
      </c>
      <c r="V36" s="414">
        <f t="shared" si="14"/>
        <v>0</v>
      </c>
      <c r="W36" s="414">
        <f t="shared" si="14"/>
        <v>0</v>
      </c>
      <c r="X36" s="414">
        <f t="shared" si="14"/>
        <v>0</v>
      </c>
      <c r="Y36" s="414">
        <f t="shared" si="14"/>
        <v>0</v>
      </c>
      <c r="Z36" s="414"/>
      <c r="AA36" s="414">
        <f t="shared" si="14"/>
        <v>0</v>
      </c>
      <c r="AB36" s="41">
        <f t="shared" si="14"/>
        <v>0</v>
      </c>
      <c r="AC36" s="41">
        <f t="shared" si="14"/>
        <v>1300741820</v>
      </c>
      <c r="AD36" s="414">
        <f t="shared" si="14"/>
        <v>0</v>
      </c>
      <c r="AE36" s="414">
        <f t="shared" si="14"/>
        <v>0</v>
      </c>
      <c r="AF36" s="414">
        <f t="shared" si="14"/>
        <v>0</v>
      </c>
      <c r="AG36" s="414">
        <f t="shared" si="14"/>
        <v>0</v>
      </c>
      <c r="AH36" s="414"/>
      <c r="AI36" s="414">
        <f t="shared" si="14"/>
        <v>0</v>
      </c>
      <c r="AJ36" s="41">
        <f t="shared" si="14"/>
        <v>0</v>
      </c>
      <c r="AK36" s="41">
        <f t="shared" si="14"/>
        <v>0</v>
      </c>
      <c r="AL36" s="414">
        <f t="shared" si="14"/>
        <v>0</v>
      </c>
      <c r="AM36" s="414">
        <f t="shared" si="14"/>
        <v>0</v>
      </c>
      <c r="AN36" s="414">
        <f t="shared" si="14"/>
        <v>0</v>
      </c>
      <c r="AO36" s="414">
        <f t="shared" si="14"/>
        <v>0</v>
      </c>
      <c r="AP36" s="414"/>
      <c r="AQ36" s="414">
        <f t="shared" si="14"/>
        <v>0</v>
      </c>
      <c r="AR36" s="41">
        <f t="shared" si="14"/>
        <v>0</v>
      </c>
      <c r="AS36" s="41">
        <f t="shared" si="14"/>
        <v>37333101722</v>
      </c>
      <c r="AT36" s="278"/>
      <c r="AU36" s="476"/>
      <c r="AV36" s="476"/>
    </row>
    <row r="37" spans="3:48" s="44" customFormat="1" ht="15.75" customHeight="1">
      <c r="C37" s="45"/>
      <c r="D37" s="41"/>
      <c r="E37" s="41"/>
      <c r="F37" s="414"/>
      <c r="G37" s="414"/>
      <c r="H37" s="414"/>
      <c r="I37" s="414"/>
      <c r="J37" s="414"/>
      <c r="K37" s="414"/>
      <c r="L37" s="41"/>
      <c r="M37" s="41"/>
      <c r="N37" s="414"/>
      <c r="O37" s="414"/>
      <c r="P37" s="414"/>
      <c r="Q37" s="414"/>
      <c r="R37" s="414"/>
      <c r="S37" s="414"/>
      <c r="T37" s="41"/>
      <c r="U37" s="41"/>
      <c r="V37" s="414"/>
      <c r="W37" s="414"/>
      <c r="X37" s="414"/>
      <c r="Y37" s="414"/>
      <c r="Z37" s="414"/>
      <c r="AA37" s="414"/>
      <c r="AB37" s="41"/>
      <c r="AC37" s="41"/>
      <c r="AD37" s="414"/>
      <c r="AE37" s="414"/>
      <c r="AF37" s="414"/>
      <c r="AG37" s="414"/>
      <c r="AH37" s="414"/>
      <c r="AI37" s="414"/>
      <c r="AJ37" s="41"/>
      <c r="AK37" s="41"/>
      <c r="AL37" s="414"/>
      <c r="AM37" s="414"/>
      <c r="AN37" s="414"/>
      <c r="AO37" s="414"/>
      <c r="AP37" s="414"/>
      <c r="AQ37" s="414"/>
      <c r="AR37" s="41"/>
      <c r="AS37" s="41"/>
      <c r="AT37" s="278"/>
      <c r="AU37" s="476"/>
      <c r="AV37" s="476"/>
    </row>
    <row r="38" spans="3:48" s="94" customFormat="1" ht="12.75" customHeight="1">
      <c r="C38" s="369"/>
      <c r="D38" s="43"/>
      <c r="E38" s="43"/>
      <c r="F38" s="413"/>
      <c r="G38" s="413"/>
      <c r="H38" s="413"/>
      <c r="I38" s="413"/>
      <c r="J38" s="413"/>
      <c r="K38" s="413"/>
      <c r="L38" s="43"/>
      <c r="M38" s="43"/>
      <c r="N38" s="413"/>
      <c r="O38" s="413"/>
      <c r="P38" s="413"/>
      <c r="Q38" s="413"/>
      <c r="R38" s="413"/>
      <c r="S38" s="413"/>
      <c r="T38" s="43"/>
      <c r="U38" s="43"/>
      <c r="V38" s="413"/>
      <c r="W38" s="413"/>
      <c r="X38" s="413"/>
      <c r="Y38" s="413"/>
      <c r="Z38" s="413"/>
      <c r="AA38" s="413"/>
      <c r="AB38" s="43"/>
      <c r="AC38" s="43"/>
      <c r="AD38" s="413"/>
      <c r="AE38" s="413"/>
      <c r="AF38" s="413"/>
      <c r="AG38" s="413"/>
      <c r="AH38" s="413"/>
      <c r="AI38" s="413"/>
      <c r="AJ38" s="43"/>
      <c r="AK38" s="332"/>
      <c r="AL38" s="438"/>
      <c r="AM38" s="438"/>
      <c r="AN38" s="438"/>
      <c r="AO38" s="438"/>
      <c r="AP38" s="438"/>
      <c r="AQ38" s="438"/>
    </row>
    <row r="39" spans="3:48" s="94" customFormat="1">
      <c r="C39" s="370"/>
      <c r="F39" s="415"/>
      <c r="G39" s="415"/>
      <c r="H39" s="415"/>
      <c r="I39" s="415"/>
      <c r="J39" s="415"/>
      <c r="K39" s="415"/>
      <c r="N39" s="415"/>
      <c r="O39" s="415"/>
      <c r="P39" s="415"/>
      <c r="Q39" s="415"/>
      <c r="R39" s="415"/>
      <c r="S39" s="415"/>
      <c r="V39" s="415"/>
      <c r="W39" s="415"/>
      <c r="X39" s="415"/>
      <c r="Y39" s="415"/>
      <c r="Z39" s="415"/>
      <c r="AA39" s="415"/>
      <c r="AD39" s="415"/>
      <c r="AE39" s="415"/>
      <c r="AF39" s="415"/>
      <c r="AG39" s="415"/>
      <c r="AH39" s="415"/>
      <c r="AI39" s="415"/>
      <c r="AL39" s="415"/>
      <c r="AM39" s="415"/>
      <c r="AN39" s="415"/>
      <c r="AO39" s="415"/>
      <c r="AP39" s="415"/>
      <c r="AQ39" s="415"/>
      <c r="AT39" s="372"/>
      <c r="AU39" s="372"/>
    </row>
    <row r="40" spans="3:48" ht="31.5" customHeight="1">
      <c r="C40" s="799"/>
      <c r="D40" s="799"/>
      <c r="E40" s="799"/>
      <c r="F40" s="799"/>
      <c r="G40" s="799"/>
      <c r="H40" s="799"/>
      <c r="I40" s="799"/>
      <c r="J40" s="799"/>
      <c r="K40" s="799"/>
      <c r="L40" s="799"/>
      <c r="M40" s="799"/>
      <c r="N40" s="799"/>
      <c r="O40" s="799"/>
      <c r="P40" s="799"/>
      <c r="Q40" s="799"/>
      <c r="R40" s="799"/>
      <c r="S40" s="799"/>
      <c r="T40" s="799"/>
      <c r="U40" s="799"/>
      <c r="V40" s="799"/>
      <c r="W40" s="799"/>
      <c r="X40" s="799"/>
      <c r="Y40" s="799"/>
      <c r="Z40" s="799"/>
      <c r="AA40" s="799"/>
      <c r="AB40" s="799"/>
      <c r="AC40" s="799"/>
      <c r="AD40" s="799"/>
      <c r="AE40" s="799"/>
      <c r="AF40" s="799"/>
      <c r="AG40" s="799"/>
      <c r="AH40" s="799"/>
      <c r="AI40" s="799"/>
      <c r="AJ40" s="799"/>
      <c r="AK40" s="799"/>
      <c r="AL40" s="799"/>
      <c r="AM40" s="799"/>
      <c r="AN40" s="799"/>
      <c r="AO40" s="799"/>
      <c r="AP40" s="799"/>
      <c r="AQ40" s="799"/>
      <c r="AR40" s="799"/>
      <c r="AS40" s="799"/>
      <c r="AT40" s="372"/>
      <c r="AU40" s="372"/>
      <c r="AV40" s="94"/>
    </row>
    <row r="41" spans="3:48">
      <c r="C41" s="386"/>
      <c r="AT41" s="372"/>
      <c r="AU41" s="372"/>
      <c r="AV41" s="94"/>
    </row>
    <row r="42" spans="3:48">
      <c r="C42" s="386"/>
      <c r="AU42" s="94"/>
      <c r="AV42" s="94"/>
    </row>
    <row r="51" spans="3:46">
      <c r="C51" s="374"/>
      <c r="D51" s="270"/>
      <c r="E51" s="270"/>
      <c r="F51" s="417"/>
      <c r="G51" s="417"/>
      <c r="H51" s="417"/>
      <c r="I51" s="418"/>
      <c r="J51" s="417"/>
      <c r="K51" s="417"/>
      <c r="L51" s="270"/>
      <c r="M51" s="375"/>
      <c r="N51" s="417"/>
      <c r="O51" s="417"/>
      <c r="AC51" s="373"/>
    </row>
    <row r="52" spans="3:46">
      <c r="C52" s="374"/>
      <c r="D52" s="270"/>
      <c r="E52" s="270"/>
      <c r="F52" s="417"/>
      <c r="G52" s="417"/>
      <c r="H52" s="417"/>
      <c r="I52" s="418"/>
      <c r="J52" s="417"/>
      <c r="K52" s="417"/>
      <c r="L52" s="270"/>
      <c r="M52" s="375"/>
      <c r="N52" s="417"/>
      <c r="O52" s="417"/>
      <c r="AC52" s="373"/>
    </row>
    <row r="53" spans="3:46">
      <c r="C53" s="798"/>
      <c r="D53" s="798"/>
      <c r="E53" s="798"/>
      <c r="F53" s="798"/>
      <c r="G53" s="798"/>
      <c r="H53" s="798"/>
      <c r="I53" s="798"/>
      <c r="J53" s="798"/>
      <c r="K53" s="798"/>
      <c r="L53" s="798"/>
      <c r="M53" s="798"/>
      <c r="N53" s="798"/>
      <c r="O53" s="798"/>
      <c r="AC53" s="373"/>
    </row>
    <row r="54" spans="3:46">
      <c r="C54" s="376"/>
      <c r="D54" s="377"/>
      <c r="E54" s="377"/>
      <c r="F54" s="419"/>
      <c r="G54" s="419"/>
      <c r="H54" s="419"/>
      <c r="I54" s="419"/>
      <c r="J54" s="419"/>
      <c r="K54" s="419"/>
      <c r="L54" s="377"/>
      <c r="M54" s="377"/>
      <c r="N54" s="419"/>
      <c r="O54" s="419"/>
      <c r="AS54" s="373"/>
      <c r="AT54" s="372"/>
    </row>
    <row r="55" spans="3:46">
      <c r="C55" s="376"/>
      <c r="D55" s="377"/>
      <c r="E55" s="377"/>
      <c r="F55" s="419"/>
      <c r="G55" s="419"/>
      <c r="H55" s="419"/>
      <c r="I55" s="419"/>
      <c r="J55" s="419"/>
      <c r="K55" s="419"/>
      <c r="L55" s="377"/>
      <c r="M55" s="377"/>
      <c r="N55" s="419"/>
      <c r="O55" s="419"/>
      <c r="AS55" s="373"/>
      <c r="AT55" s="372"/>
    </row>
    <row r="56" spans="3:46">
      <c r="AS56" s="373"/>
      <c r="AT56" s="372"/>
    </row>
    <row r="57" spans="3:46">
      <c r="AS57" s="387"/>
      <c r="AT57" s="388"/>
    </row>
    <row r="58" spans="3:46">
      <c r="C58" s="366"/>
      <c r="D58" s="47"/>
      <c r="E58" s="161"/>
      <c r="F58" s="420"/>
      <c r="G58" s="420"/>
      <c r="H58" s="421"/>
      <c r="I58" s="422"/>
      <c r="J58" s="421"/>
      <c r="K58" s="422"/>
    </row>
    <row r="59" spans="3:46">
      <c r="C59" s="800"/>
      <c r="D59" s="800"/>
      <c r="E59" s="800"/>
      <c r="F59" s="800"/>
      <c r="G59" s="800"/>
      <c r="H59" s="800"/>
      <c r="I59" s="800"/>
      <c r="J59" s="800"/>
      <c r="K59" s="800"/>
    </row>
    <row r="60" spans="3:46">
      <c r="C60" s="800"/>
      <c r="D60" s="800"/>
      <c r="E60" s="800"/>
      <c r="F60" s="800"/>
      <c r="G60" s="800"/>
      <c r="H60" s="800"/>
      <c r="I60" s="800"/>
      <c r="J60" s="800"/>
      <c r="K60" s="800"/>
    </row>
    <row r="61" spans="3:46">
      <c r="C61" s="378"/>
      <c r="D61" s="378"/>
      <c r="E61" s="378"/>
      <c r="F61" s="423"/>
      <c r="G61" s="423"/>
      <c r="H61" s="423"/>
      <c r="I61" s="423"/>
      <c r="J61" s="423"/>
      <c r="K61" s="423"/>
    </row>
    <row r="64" spans="3:46">
      <c r="C64" s="379"/>
      <c r="D64" s="325"/>
      <c r="E64" s="325"/>
      <c r="F64" s="424"/>
      <c r="G64" s="424"/>
      <c r="H64" s="424"/>
      <c r="I64" s="424"/>
      <c r="J64" s="424"/>
      <c r="K64" s="424"/>
      <c r="L64" s="325"/>
      <c r="M64" s="380"/>
      <c r="N64" s="424"/>
      <c r="O64" s="427"/>
    </row>
    <row r="65" spans="3:15">
      <c r="C65" s="379"/>
      <c r="D65" s="325"/>
      <c r="E65" s="325"/>
      <c r="F65" s="424"/>
      <c r="G65" s="424"/>
      <c r="H65" s="424"/>
      <c r="I65" s="424"/>
      <c r="J65" s="424"/>
      <c r="K65" s="424"/>
      <c r="L65" s="325"/>
      <c r="M65" s="325"/>
      <c r="N65" s="424"/>
      <c r="O65" s="424"/>
    </row>
    <row r="66" spans="3:15">
      <c r="C66" s="801"/>
      <c r="D66" s="802"/>
      <c r="E66" s="802"/>
      <c r="F66" s="802"/>
      <c r="G66" s="802"/>
      <c r="H66" s="802"/>
      <c r="I66" s="802"/>
      <c r="J66" s="802"/>
      <c r="K66" s="802"/>
      <c r="L66" s="802"/>
      <c r="M66" s="802"/>
      <c r="N66" s="802"/>
      <c r="O66" s="802"/>
    </row>
    <row r="67" spans="3:15">
      <c r="C67" s="801"/>
      <c r="D67" s="802"/>
      <c r="E67" s="802"/>
      <c r="F67" s="802"/>
      <c r="G67" s="802"/>
      <c r="H67" s="802"/>
      <c r="I67" s="802"/>
      <c r="J67" s="802"/>
      <c r="K67" s="802"/>
      <c r="L67" s="802"/>
      <c r="M67" s="802"/>
      <c r="N67" s="802"/>
      <c r="O67" s="802"/>
    </row>
    <row r="68" spans="3:15">
      <c r="C68" s="801"/>
      <c r="D68" s="802"/>
      <c r="E68" s="802"/>
      <c r="F68" s="802"/>
      <c r="G68" s="802"/>
      <c r="H68" s="802"/>
      <c r="I68" s="802"/>
      <c r="J68" s="802"/>
      <c r="K68" s="802"/>
      <c r="L68" s="802"/>
      <c r="M68" s="802"/>
      <c r="N68" s="802"/>
      <c r="O68" s="802"/>
    </row>
  </sheetData>
  <mergeCells count="11">
    <mergeCell ref="C59:K59"/>
    <mergeCell ref="C60:K60"/>
    <mergeCell ref="C66:O66"/>
    <mergeCell ref="C67:O67"/>
    <mergeCell ref="C68:O68"/>
    <mergeCell ref="AK4:AS4"/>
    <mergeCell ref="A5:AS5"/>
    <mergeCell ref="A6:AS6"/>
    <mergeCell ref="A7:AS7"/>
    <mergeCell ref="C53:O53"/>
    <mergeCell ref="C40:AS40"/>
  </mergeCells>
  <phoneticPr fontId="57" type="noConversion"/>
  <pageMargins left="0.39370078740157499" right="0.35433070866141703" top="0.48" bottom="0.2" header="0.59" footer="0.2"/>
  <pageSetup paperSize="9" firstPageNumber="18" orientation="landscape" useFirstPageNumber="1" r:id="rId1"/>
  <headerFooter alignWithMargins="0">
    <oddFooter>&amp;C&amp;10&amp;P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36"/>
  <sheetViews>
    <sheetView workbookViewId="0">
      <selection activeCell="G17" sqref="G17"/>
    </sheetView>
  </sheetViews>
  <sheetFormatPr defaultRowHeight="15"/>
  <cols>
    <col min="1" max="2" width="9" style="2"/>
    <col min="3" max="3" width="18.375" style="48" bestFit="1" customWidth="1"/>
    <col min="4" max="4" width="18.25" style="48" bestFit="1" customWidth="1"/>
    <col min="5" max="5" width="20.25" style="48" bestFit="1" customWidth="1"/>
    <col min="6" max="6" width="12.5" style="48" bestFit="1" customWidth="1"/>
    <col min="7" max="7" width="21.25" style="48" bestFit="1" customWidth="1"/>
    <col min="8" max="16384" width="9" style="2"/>
  </cols>
  <sheetData>
    <row r="1" spans="1:7">
      <c r="A1" s="2" t="s">
        <v>30</v>
      </c>
      <c r="C1" s="48">
        <v>7635561291</v>
      </c>
    </row>
    <row r="2" spans="1:7">
      <c r="A2" s="2" t="s">
        <v>31</v>
      </c>
      <c r="C2" s="48">
        <v>632227855</v>
      </c>
    </row>
    <row r="3" spans="1:7">
      <c r="A3" s="2" t="s">
        <v>32</v>
      </c>
      <c r="C3" s="48">
        <v>5653316771</v>
      </c>
    </row>
    <row r="4" spans="1:7">
      <c r="A4" s="2" t="s">
        <v>63</v>
      </c>
      <c r="C4" s="48">
        <v>124836799</v>
      </c>
    </row>
    <row r="5" spans="1:7">
      <c r="A5" s="2" t="s">
        <v>33</v>
      </c>
      <c r="C5" s="48">
        <v>36796455</v>
      </c>
    </row>
    <row r="7" spans="1:7">
      <c r="C7" s="48">
        <f>SUM(C1:C5)</f>
        <v>14082739171</v>
      </c>
      <c r="D7" s="48">
        <f>C7-'Bang CDKT'!I53</f>
        <v>-28577364569</v>
      </c>
    </row>
    <row r="9" spans="1:7">
      <c r="A9" s="70">
        <v>40179</v>
      </c>
      <c r="C9" s="48" t="s">
        <v>64</v>
      </c>
      <c r="D9" s="48" t="s">
        <v>351</v>
      </c>
      <c r="E9" s="48" t="s">
        <v>344</v>
      </c>
      <c r="F9" s="48" t="s">
        <v>65</v>
      </c>
      <c r="G9" s="48" t="s">
        <v>133</v>
      </c>
    </row>
    <row r="10" spans="1:7">
      <c r="A10" s="2" t="s">
        <v>30</v>
      </c>
      <c r="C10" s="48">
        <v>1977123320</v>
      </c>
      <c r="D10" s="48">
        <v>350632800</v>
      </c>
      <c r="E10" s="48">
        <v>26684162904</v>
      </c>
      <c r="G10" s="48">
        <v>154357528</v>
      </c>
    </row>
    <row r="11" spans="1:7">
      <c r="A11" s="2" t="s">
        <v>31</v>
      </c>
      <c r="C11" s="48">
        <v>920609735</v>
      </c>
      <c r="E11" s="48">
        <v>6281010413</v>
      </c>
      <c r="G11" s="48">
        <v>16130000</v>
      </c>
    </row>
    <row r="12" spans="1:7">
      <c r="A12" s="2" t="s">
        <v>32</v>
      </c>
      <c r="C12" s="48">
        <v>509575465</v>
      </c>
      <c r="D12" s="48">
        <v>68293941</v>
      </c>
      <c r="E12" s="48">
        <v>1768373020</v>
      </c>
      <c r="F12" s="48">
        <v>27317576</v>
      </c>
      <c r="G12" s="48">
        <v>9998507</v>
      </c>
    </row>
    <row r="13" spans="1:7">
      <c r="A13" s="2" t="s">
        <v>63</v>
      </c>
      <c r="E13" s="48">
        <v>-1631388379</v>
      </c>
    </row>
    <row r="14" spans="1:7">
      <c r="A14" s="2" t="s">
        <v>33</v>
      </c>
      <c r="E14" s="48">
        <v>-89805735</v>
      </c>
    </row>
    <row r="15" spans="1:7" s="5" customFormat="1" ht="14.25">
      <c r="C15" s="90">
        <f>SUM(C10:C14)</f>
        <v>3407308520</v>
      </c>
      <c r="D15" s="90">
        <f>SUM(D10:D14)</f>
        <v>418926741</v>
      </c>
      <c r="E15" s="90">
        <f>SUM(E10:E14)</f>
        <v>33012352223</v>
      </c>
      <c r="F15" s="90">
        <f>SUM(F10:F14)</f>
        <v>27317576</v>
      </c>
      <c r="G15" s="90">
        <f>SUM(G10:G14)</f>
        <v>180486035</v>
      </c>
    </row>
    <row r="16" spans="1:7">
      <c r="A16" s="2" t="s">
        <v>66</v>
      </c>
    </row>
    <row r="17" spans="1:7">
      <c r="A17" s="2" t="s">
        <v>30</v>
      </c>
      <c r="C17" s="48">
        <f>C10</f>
        <v>1977123320</v>
      </c>
      <c r="D17" s="48">
        <f>D10</f>
        <v>350632800</v>
      </c>
      <c r="E17" s="48">
        <f>E10</f>
        <v>26684162904</v>
      </c>
      <c r="F17" s="48">
        <f>F10</f>
        <v>0</v>
      </c>
      <c r="G17" s="48">
        <f>G10</f>
        <v>154357528</v>
      </c>
    </row>
    <row r="18" spans="1:7">
      <c r="A18" s="2" t="s">
        <v>31</v>
      </c>
      <c r="C18" s="48">
        <f t="shared" ref="C18:G19" si="0">C11*51%</f>
        <v>469510964.85000002</v>
      </c>
      <c r="D18" s="48">
        <f t="shared" si="0"/>
        <v>0</v>
      </c>
      <c r="E18" s="48">
        <f t="shared" si="0"/>
        <v>3203315310.6300001</v>
      </c>
      <c r="F18" s="48">
        <f t="shared" si="0"/>
        <v>0</v>
      </c>
      <c r="G18" s="48">
        <f t="shared" si="0"/>
        <v>8226300</v>
      </c>
    </row>
    <row r="19" spans="1:7">
      <c r="A19" s="2" t="s">
        <v>32</v>
      </c>
      <c r="C19" s="48">
        <f t="shared" si="0"/>
        <v>259883487.15000001</v>
      </c>
      <c r="D19" s="48">
        <f t="shared" si="0"/>
        <v>34829909.910000004</v>
      </c>
      <c r="E19" s="48">
        <f t="shared" si="0"/>
        <v>901870240.20000005</v>
      </c>
      <c r="F19" s="48">
        <f t="shared" si="0"/>
        <v>13931963.76</v>
      </c>
      <c r="G19" s="48">
        <f t="shared" si="0"/>
        <v>5099238.57</v>
      </c>
    </row>
    <row r="20" spans="1:7">
      <c r="A20" s="2" t="s">
        <v>63</v>
      </c>
      <c r="C20" s="48">
        <f>C13*51%</f>
        <v>0</v>
      </c>
      <c r="D20" s="48">
        <f>D13*51%</f>
        <v>0</v>
      </c>
      <c r="E20" s="48">
        <f>E13</f>
        <v>-1631388379</v>
      </c>
      <c r="F20" s="48">
        <f>F13*51%</f>
        <v>0</v>
      </c>
      <c r="G20" s="48">
        <f>G13*51%</f>
        <v>0</v>
      </c>
    </row>
    <row r="21" spans="1:7">
      <c r="A21" s="2" t="s">
        <v>33</v>
      </c>
      <c r="C21" s="48">
        <f>C14*51%</f>
        <v>0</v>
      </c>
      <c r="D21" s="48">
        <f>D14*51%</f>
        <v>0</v>
      </c>
      <c r="E21" s="48">
        <f>E14*51%</f>
        <v>-45800924.850000001</v>
      </c>
      <c r="F21" s="48">
        <f>F14*51%</f>
        <v>0</v>
      </c>
      <c r="G21" s="48">
        <f>G14*51%</f>
        <v>0</v>
      </c>
    </row>
    <row r="22" spans="1:7" s="5" customFormat="1" ht="14.25">
      <c r="C22" s="90">
        <f>SUM(C17:C21)</f>
        <v>2706517772</v>
      </c>
      <c r="D22" s="90">
        <f>SUM(D17:D21)</f>
        <v>385462709.91000003</v>
      </c>
      <c r="E22" s="90">
        <f>SUM(E17:E21)</f>
        <v>29112159150.980003</v>
      </c>
      <c r="F22" s="90">
        <f>SUM(F17:F21)</f>
        <v>13931963.76</v>
      </c>
      <c r="G22" s="90">
        <f>SUM(G17:G21)</f>
        <v>167683066.56999999</v>
      </c>
    </row>
    <row r="23" spans="1:7">
      <c r="C23" s="48" t="e">
        <f>C22-'Thuyet minh BCTC1'!#REF!</f>
        <v>#REF!</v>
      </c>
      <c r="D23" s="48" t="e">
        <f>D22-'Thuyet minh BCTC1'!#REF!</f>
        <v>#REF!</v>
      </c>
      <c r="E23" s="48" t="e">
        <f>E22-'Thuyet minh BCTC1'!#REF!</f>
        <v>#REF!</v>
      </c>
      <c r="F23" s="48" t="e">
        <f>F22-'Thuyet minh BCTC1'!#REF!</f>
        <v>#REF!</v>
      </c>
      <c r="G23" s="48" t="e">
        <f>G22-'Thuyet minh BCTC1'!#REF!</f>
        <v>#REF!</v>
      </c>
    </row>
    <row r="24" spans="1:7">
      <c r="A24" s="2" t="s">
        <v>67</v>
      </c>
    </row>
    <row r="25" spans="1:7">
      <c r="A25" s="2" t="s">
        <v>30</v>
      </c>
      <c r="E25" s="48">
        <v>47569359745.000008</v>
      </c>
    </row>
    <row r="26" spans="1:7">
      <c r="A26" s="2" t="s">
        <v>31</v>
      </c>
      <c r="E26" s="91">
        <v>16538322303</v>
      </c>
    </row>
    <row r="27" spans="1:7">
      <c r="A27" s="2" t="s">
        <v>32</v>
      </c>
      <c r="E27" s="92">
        <v>5583147990</v>
      </c>
    </row>
    <row r="28" spans="1:7">
      <c r="A28" s="2" t="s">
        <v>63</v>
      </c>
      <c r="E28" s="48">
        <v>-2919194353</v>
      </c>
    </row>
    <row r="29" spans="1:7">
      <c r="A29" s="2" t="s">
        <v>33</v>
      </c>
      <c r="E29" s="48">
        <v>347688338</v>
      </c>
    </row>
    <row r="30" spans="1:7" s="5" customFormat="1" ht="14.25">
      <c r="C30" s="90">
        <f>SUM(C25:C29)</f>
        <v>0</v>
      </c>
      <c r="D30" s="90">
        <f>SUM(D25:D29)</f>
        <v>0</v>
      </c>
      <c r="E30" s="90">
        <f>SUM(E25:E29)</f>
        <v>67119324023</v>
      </c>
      <c r="F30" s="90">
        <f>SUM(F25:F29)</f>
        <v>0</v>
      </c>
      <c r="G30" s="90">
        <f>SUM(G25:G29)</f>
        <v>0</v>
      </c>
    </row>
    <row r="31" spans="1:7">
      <c r="E31" s="48">
        <f>E25</f>
        <v>47569359745.000008</v>
      </c>
    </row>
    <row r="32" spans="1:7">
      <c r="E32" s="48">
        <f>E26*51%</f>
        <v>8434544374.5299997</v>
      </c>
    </row>
    <row r="33" spans="3:7">
      <c r="E33" s="48">
        <f>E27*51%</f>
        <v>2847405474.9000001</v>
      </c>
    </row>
    <row r="34" spans="3:7">
      <c r="E34" s="48">
        <f>E28</f>
        <v>-2919194353</v>
      </c>
    </row>
    <row r="35" spans="3:7">
      <c r="E35" s="48">
        <f>E29*51%</f>
        <v>177321052.38</v>
      </c>
    </row>
    <row r="36" spans="3:7" s="5" customFormat="1" ht="14.25">
      <c r="C36" s="90"/>
      <c r="D36" s="90"/>
      <c r="E36" s="90">
        <f>SUM(E31:E35)</f>
        <v>56109436293.810005</v>
      </c>
      <c r="F36" s="90"/>
      <c r="G36" s="90"/>
    </row>
  </sheetData>
  <phoneticPr fontId="57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7"/>
  <sheetViews>
    <sheetView workbookViewId="0">
      <selection activeCell="G17" sqref="G17"/>
    </sheetView>
  </sheetViews>
  <sheetFormatPr defaultRowHeight="15"/>
  <cols>
    <col min="1" max="1" width="11.375" bestFit="1" customWidth="1"/>
  </cols>
  <sheetData>
    <row r="1" spans="1:5">
      <c r="B1" s="103" t="s">
        <v>418</v>
      </c>
      <c r="C1" s="103" t="s">
        <v>419</v>
      </c>
      <c r="D1" s="103" t="s">
        <v>420</v>
      </c>
      <c r="E1" s="103" t="s">
        <v>421</v>
      </c>
    </row>
    <row r="2" spans="1:5" s="104" customFormat="1">
      <c r="A2" s="104" t="s">
        <v>30</v>
      </c>
      <c r="B2" s="105"/>
      <c r="C2" s="105"/>
      <c r="D2" s="105"/>
      <c r="E2" s="105"/>
    </row>
    <row r="3" spans="1:5">
      <c r="A3" s="103" t="s">
        <v>415</v>
      </c>
      <c r="B3" s="106"/>
      <c r="C3" s="106"/>
      <c r="D3" s="106"/>
      <c r="E3" s="106"/>
    </row>
    <row r="4" spans="1:5">
      <c r="A4" s="103" t="s">
        <v>416</v>
      </c>
      <c r="B4" s="106"/>
      <c r="C4" s="106"/>
      <c r="D4" s="106"/>
      <c r="E4" s="106"/>
    </row>
    <row r="5" spans="1:5">
      <c r="A5" s="103" t="s">
        <v>417</v>
      </c>
      <c r="B5" s="106"/>
      <c r="C5" s="106"/>
      <c r="D5" s="106"/>
      <c r="E5" s="106"/>
    </row>
    <row r="6" spans="1:5">
      <c r="A6" s="103" t="s">
        <v>34</v>
      </c>
      <c r="B6" s="106"/>
      <c r="C6" s="106"/>
      <c r="D6" s="106"/>
      <c r="E6" s="106"/>
    </row>
    <row r="7" spans="1:5">
      <c r="A7" s="103" t="s">
        <v>131</v>
      </c>
      <c r="B7" s="106"/>
      <c r="C7" s="106"/>
      <c r="D7" s="106"/>
      <c r="E7" s="10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25"/>
  <sheetViews>
    <sheetView workbookViewId="0">
      <selection activeCell="E17" sqref="E17"/>
    </sheetView>
  </sheetViews>
  <sheetFormatPr defaultRowHeight="15.75"/>
  <cols>
    <col min="1" max="1" width="4" style="280" customWidth="1"/>
    <col min="2" max="2" width="11.5" style="279" customWidth="1"/>
    <col min="3" max="7" width="14.5" style="279" customWidth="1"/>
    <col min="8" max="8" width="15.125" style="279" customWidth="1"/>
    <col min="9" max="9" width="14.5" style="279" customWidth="1"/>
    <col min="10" max="10" width="12.25" style="279" customWidth="1"/>
    <col min="11" max="11" width="9" style="279"/>
    <col min="12" max="12" width="11.875" style="279" customWidth="1"/>
    <col min="13" max="13" width="16.125" style="279" customWidth="1"/>
    <col min="14" max="14" width="11.5" style="279" customWidth="1"/>
    <col min="15" max="256" width="9" style="279"/>
    <col min="257" max="257" width="4" style="279" customWidth="1"/>
    <col min="258" max="258" width="11.5" style="279" customWidth="1"/>
    <col min="259" max="263" width="14.5" style="279" customWidth="1"/>
    <col min="264" max="265" width="9" style="279"/>
    <col min="266" max="266" width="12.25" style="279" customWidth="1"/>
    <col min="267" max="267" width="9" style="279"/>
    <col min="268" max="268" width="11.875" style="279" customWidth="1"/>
    <col min="269" max="269" width="16.125" style="279" customWidth="1"/>
    <col min="270" max="270" width="11.5" style="279" customWidth="1"/>
    <col min="271" max="512" width="9" style="279"/>
    <col min="513" max="513" width="4" style="279" customWidth="1"/>
    <col min="514" max="514" width="11.5" style="279" customWidth="1"/>
    <col min="515" max="519" width="14.5" style="279" customWidth="1"/>
    <col min="520" max="521" width="9" style="279"/>
    <col min="522" max="522" width="12.25" style="279" customWidth="1"/>
    <col min="523" max="523" width="9" style="279"/>
    <col min="524" max="524" width="11.875" style="279" customWidth="1"/>
    <col min="525" max="525" width="16.125" style="279" customWidth="1"/>
    <col min="526" max="526" width="11.5" style="279" customWidth="1"/>
    <col min="527" max="768" width="9" style="279"/>
    <col min="769" max="769" width="4" style="279" customWidth="1"/>
    <col min="770" max="770" width="11.5" style="279" customWidth="1"/>
    <col min="771" max="775" width="14.5" style="279" customWidth="1"/>
    <col min="776" max="777" width="9" style="279"/>
    <col min="778" max="778" width="12.25" style="279" customWidth="1"/>
    <col min="779" max="779" width="9" style="279"/>
    <col min="780" max="780" width="11.875" style="279" customWidth="1"/>
    <col min="781" max="781" width="16.125" style="279" customWidth="1"/>
    <col min="782" max="782" width="11.5" style="279" customWidth="1"/>
    <col min="783" max="1024" width="9" style="279"/>
    <col min="1025" max="1025" width="4" style="279" customWidth="1"/>
    <col min="1026" max="1026" width="11.5" style="279" customWidth="1"/>
    <col min="1027" max="1031" width="14.5" style="279" customWidth="1"/>
    <col min="1032" max="1033" width="9" style="279"/>
    <col min="1034" max="1034" width="12.25" style="279" customWidth="1"/>
    <col min="1035" max="1035" width="9" style="279"/>
    <col min="1036" max="1036" width="11.875" style="279" customWidth="1"/>
    <col min="1037" max="1037" width="16.125" style="279" customWidth="1"/>
    <col min="1038" max="1038" width="11.5" style="279" customWidth="1"/>
    <col min="1039" max="1280" width="9" style="279"/>
    <col min="1281" max="1281" width="4" style="279" customWidth="1"/>
    <col min="1282" max="1282" width="11.5" style="279" customWidth="1"/>
    <col min="1283" max="1287" width="14.5" style="279" customWidth="1"/>
    <col min="1288" max="1289" width="9" style="279"/>
    <col min="1290" max="1290" width="12.25" style="279" customWidth="1"/>
    <col min="1291" max="1291" width="9" style="279"/>
    <col min="1292" max="1292" width="11.875" style="279" customWidth="1"/>
    <col min="1293" max="1293" width="16.125" style="279" customWidth="1"/>
    <col min="1294" max="1294" width="11.5" style="279" customWidth="1"/>
    <col min="1295" max="1536" width="9" style="279"/>
    <col min="1537" max="1537" width="4" style="279" customWidth="1"/>
    <col min="1538" max="1538" width="11.5" style="279" customWidth="1"/>
    <col min="1539" max="1543" width="14.5" style="279" customWidth="1"/>
    <col min="1544" max="1545" width="9" style="279"/>
    <col min="1546" max="1546" width="12.25" style="279" customWidth="1"/>
    <col min="1547" max="1547" width="9" style="279"/>
    <col min="1548" max="1548" width="11.875" style="279" customWidth="1"/>
    <col min="1549" max="1549" width="16.125" style="279" customWidth="1"/>
    <col min="1550" max="1550" width="11.5" style="279" customWidth="1"/>
    <col min="1551" max="1792" width="9" style="279"/>
    <col min="1793" max="1793" width="4" style="279" customWidth="1"/>
    <col min="1794" max="1794" width="11.5" style="279" customWidth="1"/>
    <col min="1795" max="1799" width="14.5" style="279" customWidth="1"/>
    <col min="1800" max="1801" width="9" style="279"/>
    <col min="1802" max="1802" width="12.25" style="279" customWidth="1"/>
    <col min="1803" max="1803" width="9" style="279"/>
    <col min="1804" max="1804" width="11.875" style="279" customWidth="1"/>
    <col min="1805" max="1805" width="16.125" style="279" customWidth="1"/>
    <col min="1806" max="1806" width="11.5" style="279" customWidth="1"/>
    <col min="1807" max="2048" width="9" style="279"/>
    <col min="2049" max="2049" width="4" style="279" customWidth="1"/>
    <col min="2050" max="2050" width="11.5" style="279" customWidth="1"/>
    <col min="2051" max="2055" width="14.5" style="279" customWidth="1"/>
    <col min="2056" max="2057" width="9" style="279"/>
    <col min="2058" max="2058" width="12.25" style="279" customWidth="1"/>
    <col min="2059" max="2059" width="9" style="279"/>
    <col min="2060" max="2060" width="11.875" style="279" customWidth="1"/>
    <col min="2061" max="2061" width="16.125" style="279" customWidth="1"/>
    <col min="2062" max="2062" width="11.5" style="279" customWidth="1"/>
    <col min="2063" max="2304" width="9" style="279"/>
    <col min="2305" max="2305" width="4" style="279" customWidth="1"/>
    <col min="2306" max="2306" width="11.5" style="279" customWidth="1"/>
    <col min="2307" max="2311" width="14.5" style="279" customWidth="1"/>
    <col min="2312" max="2313" width="9" style="279"/>
    <col min="2314" max="2314" width="12.25" style="279" customWidth="1"/>
    <col min="2315" max="2315" width="9" style="279"/>
    <col min="2316" max="2316" width="11.875" style="279" customWidth="1"/>
    <col min="2317" max="2317" width="16.125" style="279" customWidth="1"/>
    <col min="2318" max="2318" width="11.5" style="279" customWidth="1"/>
    <col min="2319" max="2560" width="9" style="279"/>
    <col min="2561" max="2561" width="4" style="279" customWidth="1"/>
    <col min="2562" max="2562" width="11.5" style="279" customWidth="1"/>
    <col min="2563" max="2567" width="14.5" style="279" customWidth="1"/>
    <col min="2568" max="2569" width="9" style="279"/>
    <col min="2570" max="2570" width="12.25" style="279" customWidth="1"/>
    <col min="2571" max="2571" width="9" style="279"/>
    <col min="2572" max="2572" width="11.875" style="279" customWidth="1"/>
    <col min="2573" max="2573" width="16.125" style="279" customWidth="1"/>
    <col min="2574" max="2574" width="11.5" style="279" customWidth="1"/>
    <col min="2575" max="2816" width="9" style="279"/>
    <col min="2817" max="2817" width="4" style="279" customWidth="1"/>
    <col min="2818" max="2818" width="11.5" style="279" customWidth="1"/>
    <col min="2819" max="2823" width="14.5" style="279" customWidth="1"/>
    <col min="2824" max="2825" width="9" style="279"/>
    <col min="2826" max="2826" width="12.25" style="279" customWidth="1"/>
    <col min="2827" max="2827" width="9" style="279"/>
    <col min="2828" max="2828" width="11.875" style="279" customWidth="1"/>
    <col min="2829" max="2829" width="16.125" style="279" customWidth="1"/>
    <col min="2830" max="2830" width="11.5" style="279" customWidth="1"/>
    <col min="2831" max="3072" width="9" style="279"/>
    <col min="3073" max="3073" width="4" style="279" customWidth="1"/>
    <col min="3074" max="3074" width="11.5" style="279" customWidth="1"/>
    <col min="3075" max="3079" width="14.5" style="279" customWidth="1"/>
    <col min="3080" max="3081" width="9" style="279"/>
    <col min="3082" max="3082" width="12.25" style="279" customWidth="1"/>
    <col min="3083" max="3083" width="9" style="279"/>
    <col min="3084" max="3084" width="11.875" style="279" customWidth="1"/>
    <col min="3085" max="3085" width="16.125" style="279" customWidth="1"/>
    <col min="3086" max="3086" width="11.5" style="279" customWidth="1"/>
    <col min="3087" max="3328" width="9" style="279"/>
    <col min="3329" max="3329" width="4" style="279" customWidth="1"/>
    <col min="3330" max="3330" width="11.5" style="279" customWidth="1"/>
    <col min="3331" max="3335" width="14.5" style="279" customWidth="1"/>
    <col min="3336" max="3337" width="9" style="279"/>
    <col min="3338" max="3338" width="12.25" style="279" customWidth="1"/>
    <col min="3339" max="3339" width="9" style="279"/>
    <col min="3340" max="3340" width="11.875" style="279" customWidth="1"/>
    <col min="3341" max="3341" width="16.125" style="279" customWidth="1"/>
    <col min="3342" max="3342" width="11.5" style="279" customWidth="1"/>
    <col min="3343" max="3584" width="9" style="279"/>
    <col min="3585" max="3585" width="4" style="279" customWidth="1"/>
    <col min="3586" max="3586" width="11.5" style="279" customWidth="1"/>
    <col min="3587" max="3591" width="14.5" style="279" customWidth="1"/>
    <col min="3592" max="3593" width="9" style="279"/>
    <col min="3594" max="3594" width="12.25" style="279" customWidth="1"/>
    <col min="3595" max="3595" width="9" style="279"/>
    <col min="3596" max="3596" width="11.875" style="279" customWidth="1"/>
    <col min="3597" max="3597" width="16.125" style="279" customWidth="1"/>
    <col min="3598" max="3598" width="11.5" style="279" customWidth="1"/>
    <col min="3599" max="3840" width="9" style="279"/>
    <col min="3841" max="3841" width="4" style="279" customWidth="1"/>
    <col min="3842" max="3842" width="11.5" style="279" customWidth="1"/>
    <col min="3843" max="3847" width="14.5" style="279" customWidth="1"/>
    <col min="3848" max="3849" width="9" style="279"/>
    <col min="3850" max="3850" width="12.25" style="279" customWidth="1"/>
    <col min="3851" max="3851" width="9" style="279"/>
    <col min="3852" max="3852" width="11.875" style="279" customWidth="1"/>
    <col min="3853" max="3853" width="16.125" style="279" customWidth="1"/>
    <col min="3854" max="3854" width="11.5" style="279" customWidth="1"/>
    <col min="3855" max="4096" width="9" style="279"/>
    <col min="4097" max="4097" width="4" style="279" customWidth="1"/>
    <col min="4098" max="4098" width="11.5" style="279" customWidth="1"/>
    <col min="4099" max="4103" width="14.5" style="279" customWidth="1"/>
    <col min="4104" max="4105" width="9" style="279"/>
    <col min="4106" max="4106" width="12.25" style="279" customWidth="1"/>
    <col min="4107" max="4107" width="9" style="279"/>
    <col min="4108" max="4108" width="11.875" style="279" customWidth="1"/>
    <col min="4109" max="4109" width="16.125" style="279" customWidth="1"/>
    <col min="4110" max="4110" width="11.5" style="279" customWidth="1"/>
    <col min="4111" max="4352" width="9" style="279"/>
    <col min="4353" max="4353" width="4" style="279" customWidth="1"/>
    <col min="4354" max="4354" width="11.5" style="279" customWidth="1"/>
    <col min="4355" max="4359" width="14.5" style="279" customWidth="1"/>
    <col min="4360" max="4361" width="9" style="279"/>
    <col min="4362" max="4362" width="12.25" style="279" customWidth="1"/>
    <col min="4363" max="4363" width="9" style="279"/>
    <col min="4364" max="4364" width="11.875" style="279" customWidth="1"/>
    <col min="4365" max="4365" width="16.125" style="279" customWidth="1"/>
    <col min="4366" max="4366" width="11.5" style="279" customWidth="1"/>
    <col min="4367" max="4608" width="9" style="279"/>
    <col min="4609" max="4609" width="4" style="279" customWidth="1"/>
    <col min="4610" max="4610" width="11.5" style="279" customWidth="1"/>
    <col min="4611" max="4615" width="14.5" style="279" customWidth="1"/>
    <col min="4616" max="4617" width="9" style="279"/>
    <col min="4618" max="4618" width="12.25" style="279" customWidth="1"/>
    <col min="4619" max="4619" width="9" style="279"/>
    <col min="4620" max="4620" width="11.875" style="279" customWidth="1"/>
    <col min="4621" max="4621" width="16.125" style="279" customWidth="1"/>
    <col min="4622" max="4622" width="11.5" style="279" customWidth="1"/>
    <col min="4623" max="4864" width="9" style="279"/>
    <col min="4865" max="4865" width="4" style="279" customWidth="1"/>
    <col min="4866" max="4866" width="11.5" style="279" customWidth="1"/>
    <col min="4867" max="4871" width="14.5" style="279" customWidth="1"/>
    <col min="4872" max="4873" width="9" style="279"/>
    <col min="4874" max="4874" width="12.25" style="279" customWidth="1"/>
    <col min="4875" max="4875" width="9" style="279"/>
    <col min="4876" max="4876" width="11.875" style="279" customWidth="1"/>
    <col min="4877" max="4877" width="16.125" style="279" customWidth="1"/>
    <col min="4878" max="4878" width="11.5" style="279" customWidth="1"/>
    <col min="4879" max="5120" width="9" style="279"/>
    <col min="5121" max="5121" width="4" style="279" customWidth="1"/>
    <col min="5122" max="5122" width="11.5" style="279" customWidth="1"/>
    <col min="5123" max="5127" width="14.5" style="279" customWidth="1"/>
    <col min="5128" max="5129" width="9" style="279"/>
    <col min="5130" max="5130" width="12.25" style="279" customWidth="1"/>
    <col min="5131" max="5131" width="9" style="279"/>
    <col min="5132" max="5132" width="11.875" style="279" customWidth="1"/>
    <col min="5133" max="5133" width="16.125" style="279" customWidth="1"/>
    <col min="5134" max="5134" width="11.5" style="279" customWidth="1"/>
    <col min="5135" max="5376" width="9" style="279"/>
    <col min="5377" max="5377" width="4" style="279" customWidth="1"/>
    <col min="5378" max="5378" width="11.5" style="279" customWidth="1"/>
    <col min="5379" max="5383" width="14.5" style="279" customWidth="1"/>
    <col min="5384" max="5385" width="9" style="279"/>
    <col min="5386" max="5386" width="12.25" style="279" customWidth="1"/>
    <col min="5387" max="5387" width="9" style="279"/>
    <col min="5388" max="5388" width="11.875" style="279" customWidth="1"/>
    <col min="5389" max="5389" width="16.125" style="279" customWidth="1"/>
    <col min="5390" max="5390" width="11.5" style="279" customWidth="1"/>
    <col min="5391" max="5632" width="9" style="279"/>
    <col min="5633" max="5633" width="4" style="279" customWidth="1"/>
    <col min="5634" max="5634" width="11.5" style="279" customWidth="1"/>
    <col min="5635" max="5639" width="14.5" style="279" customWidth="1"/>
    <col min="5640" max="5641" width="9" style="279"/>
    <col min="5642" max="5642" width="12.25" style="279" customWidth="1"/>
    <col min="5643" max="5643" width="9" style="279"/>
    <col min="5644" max="5644" width="11.875" style="279" customWidth="1"/>
    <col min="5645" max="5645" width="16.125" style="279" customWidth="1"/>
    <col min="5646" max="5646" width="11.5" style="279" customWidth="1"/>
    <col min="5647" max="5888" width="9" style="279"/>
    <col min="5889" max="5889" width="4" style="279" customWidth="1"/>
    <col min="5890" max="5890" width="11.5" style="279" customWidth="1"/>
    <col min="5891" max="5895" width="14.5" style="279" customWidth="1"/>
    <col min="5896" max="5897" width="9" style="279"/>
    <col min="5898" max="5898" width="12.25" style="279" customWidth="1"/>
    <col min="5899" max="5899" width="9" style="279"/>
    <col min="5900" max="5900" width="11.875" style="279" customWidth="1"/>
    <col min="5901" max="5901" width="16.125" style="279" customWidth="1"/>
    <col min="5902" max="5902" width="11.5" style="279" customWidth="1"/>
    <col min="5903" max="6144" width="9" style="279"/>
    <col min="6145" max="6145" width="4" style="279" customWidth="1"/>
    <col min="6146" max="6146" width="11.5" style="279" customWidth="1"/>
    <col min="6147" max="6151" width="14.5" style="279" customWidth="1"/>
    <col min="6152" max="6153" width="9" style="279"/>
    <col min="6154" max="6154" width="12.25" style="279" customWidth="1"/>
    <col min="6155" max="6155" width="9" style="279"/>
    <col min="6156" max="6156" width="11.875" style="279" customWidth="1"/>
    <col min="6157" max="6157" width="16.125" style="279" customWidth="1"/>
    <col min="6158" max="6158" width="11.5" style="279" customWidth="1"/>
    <col min="6159" max="6400" width="9" style="279"/>
    <col min="6401" max="6401" width="4" style="279" customWidth="1"/>
    <col min="6402" max="6402" width="11.5" style="279" customWidth="1"/>
    <col min="6403" max="6407" width="14.5" style="279" customWidth="1"/>
    <col min="6408" max="6409" width="9" style="279"/>
    <col min="6410" max="6410" width="12.25" style="279" customWidth="1"/>
    <col min="6411" max="6411" width="9" style="279"/>
    <col min="6412" max="6412" width="11.875" style="279" customWidth="1"/>
    <col min="6413" max="6413" width="16.125" style="279" customWidth="1"/>
    <col min="6414" max="6414" width="11.5" style="279" customWidth="1"/>
    <col min="6415" max="6656" width="9" style="279"/>
    <col min="6657" max="6657" width="4" style="279" customWidth="1"/>
    <col min="6658" max="6658" width="11.5" style="279" customWidth="1"/>
    <col min="6659" max="6663" width="14.5" style="279" customWidth="1"/>
    <col min="6664" max="6665" width="9" style="279"/>
    <col min="6666" max="6666" width="12.25" style="279" customWidth="1"/>
    <col min="6667" max="6667" width="9" style="279"/>
    <col min="6668" max="6668" width="11.875" style="279" customWidth="1"/>
    <col min="6669" max="6669" width="16.125" style="279" customWidth="1"/>
    <col min="6670" max="6670" width="11.5" style="279" customWidth="1"/>
    <col min="6671" max="6912" width="9" style="279"/>
    <col min="6913" max="6913" width="4" style="279" customWidth="1"/>
    <col min="6914" max="6914" width="11.5" style="279" customWidth="1"/>
    <col min="6915" max="6919" width="14.5" style="279" customWidth="1"/>
    <col min="6920" max="6921" width="9" style="279"/>
    <col min="6922" max="6922" width="12.25" style="279" customWidth="1"/>
    <col min="6923" max="6923" width="9" style="279"/>
    <col min="6924" max="6924" width="11.875" style="279" customWidth="1"/>
    <col min="6925" max="6925" width="16.125" style="279" customWidth="1"/>
    <col min="6926" max="6926" width="11.5" style="279" customWidth="1"/>
    <col min="6927" max="7168" width="9" style="279"/>
    <col min="7169" max="7169" width="4" style="279" customWidth="1"/>
    <col min="7170" max="7170" width="11.5" style="279" customWidth="1"/>
    <col min="7171" max="7175" width="14.5" style="279" customWidth="1"/>
    <col min="7176" max="7177" width="9" style="279"/>
    <col min="7178" max="7178" width="12.25" style="279" customWidth="1"/>
    <col min="7179" max="7179" width="9" style="279"/>
    <col min="7180" max="7180" width="11.875" style="279" customWidth="1"/>
    <col min="7181" max="7181" width="16.125" style="279" customWidth="1"/>
    <col min="7182" max="7182" width="11.5" style="279" customWidth="1"/>
    <col min="7183" max="7424" width="9" style="279"/>
    <col min="7425" max="7425" width="4" style="279" customWidth="1"/>
    <col min="7426" max="7426" width="11.5" style="279" customWidth="1"/>
    <col min="7427" max="7431" width="14.5" style="279" customWidth="1"/>
    <col min="7432" max="7433" width="9" style="279"/>
    <col min="7434" max="7434" width="12.25" style="279" customWidth="1"/>
    <col min="7435" max="7435" width="9" style="279"/>
    <col min="7436" max="7436" width="11.875" style="279" customWidth="1"/>
    <col min="7437" max="7437" width="16.125" style="279" customWidth="1"/>
    <col min="7438" max="7438" width="11.5" style="279" customWidth="1"/>
    <col min="7439" max="7680" width="9" style="279"/>
    <col min="7681" max="7681" width="4" style="279" customWidth="1"/>
    <col min="7682" max="7682" width="11.5" style="279" customWidth="1"/>
    <col min="7683" max="7687" width="14.5" style="279" customWidth="1"/>
    <col min="7688" max="7689" width="9" style="279"/>
    <col min="7690" max="7690" width="12.25" style="279" customWidth="1"/>
    <col min="7691" max="7691" width="9" style="279"/>
    <col min="7692" max="7692" width="11.875" style="279" customWidth="1"/>
    <col min="7693" max="7693" width="16.125" style="279" customWidth="1"/>
    <col min="7694" max="7694" width="11.5" style="279" customWidth="1"/>
    <col min="7695" max="7936" width="9" style="279"/>
    <col min="7937" max="7937" width="4" style="279" customWidth="1"/>
    <col min="7938" max="7938" width="11.5" style="279" customWidth="1"/>
    <col min="7939" max="7943" width="14.5" style="279" customWidth="1"/>
    <col min="7944" max="7945" width="9" style="279"/>
    <col min="7946" max="7946" width="12.25" style="279" customWidth="1"/>
    <col min="7947" max="7947" width="9" style="279"/>
    <col min="7948" max="7948" width="11.875" style="279" customWidth="1"/>
    <col min="7949" max="7949" width="16.125" style="279" customWidth="1"/>
    <col min="7950" max="7950" width="11.5" style="279" customWidth="1"/>
    <col min="7951" max="8192" width="9" style="279"/>
    <col min="8193" max="8193" width="4" style="279" customWidth="1"/>
    <col min="8194" max="8194" width="11.5" style="279" customWidth="1"/>
    <col min="8195" max="8199" width="14.5" style="279" customWidth="1"/>
    <col min="8200" max="8201" width="9" style="279"/>
    <col min="8202" max="8202" width="12.25" style="279" customWidth="1"/>
    <col min="8203" max="8203" width="9" style="279"/>
    <col min="8204" max="8204" width="11.875" style="279" customWidth="1"/>
    <col min="8205" max="8205" width="16.125" style="279" customWidth="1"/>
    <col min="8206" max="8206" width="11.5" style="279" customWidth="1"/>
    <col min="8207" max="8448" width="9" style="279"/>
    <col min="8449" max="8449" width="4" style="279" customWidth="1"/>
    <col min="8450" max="8450" width="11.5" style="279" customWidth="1"/>
    <col min="8451" max="8455" width="14.5" style="279" customWidth="1"/>
    <col min="8456" max="8457" width="9" style="279"/>
    <col min="8458" max="8458" width="12.25" style="279" customWidth="1"/>
    <col min="8459" max="8459" width="9" style="279"/>
    <col min="8460" max="8460" width="11.875" style="279" customWidth="1"/>
    <col min="8461" max="8461" width="16.125" style="279" customWidth="1"/>
    <col min="8462" max="8462" width="11.5" style="279" customWidth="1"/>
    <col min="8463" max="8704" width="9" style="279"/>
    <col min="8705" max="8705" width="4" style="279" customWidth="1"/>
    <col min="8706" max="8706" width="11.5" style="279" customWidth="1"/>
    <col min="8707" max="8711" width="14.5" style="279" customWidth="1"/>
    <col min="8712" max="8713" width="9" style="279"/>
    <col min="8714" max="8714" width="12.25" style="279" customWidth="1"/>
    <col min="8715" max="8715" width="9" style="279"/>
    <col min="8716" max="8716" width="11.875" style="279" customWidth="1"/>
    <col min="8717" max="8717" width="16.125" style="279" customWidth="1"/>
    <col min="8718" max="8718" width="11.5" style="279" customWidth="1"/>
    <col min="8719" max="8960" width="9" style="279"/>
    <col min="8961" max="8961" width="4" style="279" customWidth="1"/>
    <col min="8962" max="8962" width="11.5" style="279" customWidth="1"/>
    <col min="8963" max="8967" width="14.5" style="279" customWidth="1"/>
    <col min="8968" max="8969" width="9" style="279"/>
    <col min="8970" max="8970" width="12.25" style="279" customWidth="1"/>
    <col min="8971" max="8971" width="9" style="279"/>
    <col min="8972" max="8972" width="11.875" style="279" customWidth="1"/>
    <col min="8973" max="8973" width="16.125" style="279" customWidth="1"/>
    <col min="8974" max="8974" width="11.5" style="279" customWidth="1"/>
    <col min="8975" max="9216" width="9" style="279"/>
    <col min="9217" max="9217" width="4" style="279" customWidth="1"/>
    <col min="9218" max="9218" width="11.5" style="279" customWidth="1"/>
    <col min="9219" max="9223" width="14.5" style="279" customWidth="1"/>
    <col min="9224" max="9225" width="9" style="279"/>
    <col min="9226" max="9226" width="12.25" style="279" customWidth="1"/>
    <col min="9227" max="9227" width="9" style="279"/>
    <col min="9228" max="9228" width="11.875" style="279" customWidth="1"/>
    <col min="9229" max="9229" width="16.125" style="279" customWidth="1"/>
    <col min="9230" max="9230" width="11.5" style="279" customWidth="1"/>
    <col min="9231" max="9472" width="9" style="279"/>
    <col min="9473" max="9473" width="4" style="279" customWidth="1"/>
    <col min="9474" max="9474" width="11.5" style="279" customWidth="1"/>
    <col min="9475" max="9479" width="14.5" style="279" customWidth="1"/>
    <col min="9480" max="9481" width="9" style="279"/>
    <col min="9482" max="9482" width="12.25" style="279" customWidth="1"/>
    <col min="9483" max="9483" width="9" style="279"/>
    <col min="9484" max="9484" width="11.875" style="279" customWidth="1"/>
    <col min="9485" max="9485" width="16.125" style="279" customWidth="1"/>
    <col min="9486" max="9486" width="11.5" style="279" customWidth="1"/>
    <col min="9487" max="9728" width="9" style="279"/>
    <col min="9729" max="9729" width="4" style="279" customWidth="1"/>
    <col min="9730" max="9730" width="11.5" style="279" customWidth="1"/>
    <col min="9731" max="9735" width="14.5" style="279" customWidth="1"/>
    <col min="9736" max="9737" width="9" style="279"/>
    <col min="9738" max="9738" width="12.25" style="279" customWidth="1"/>
    <col min="9739" max="9739" width="9" style="279"/>
    <col min="9740" max="9740" width="11.875" style="279" customWidth="1"/>
    <col min="9741" max="9741" width="16.125" style="279" customWidth="1"/>
    <col min="9742" max="9742" width="11.5" style="279" customWidth="1"/>
    <col min="9743" max="9984" width="9" style="279"/>
    <col min="9985" max="9985" width="4" style="279" customWidth="1"/>
    <col min="9986" max="9986" width="11.5" style="279" customWidth="1"/>
    <col min="9987" max="9991" width="14.5" style="279" customWidth="1"/>
    <col min="9992" max="9993" width="9" style="279"/>
    <col min="9994" max="9994" width="12.25" style="279" customWidth="1"/>
    <col min="9995" max="9995" width="9" style="279"/>
    <col min="9996" max="9996" width="11.875" style="279" customWidth="1"/>
    <col min="9997" max="9997" width="16.125" style="279" customWidth="1"/>
    <col min="9998" max="9998" width="11.5" style="279" customWidth="1"/>
    <col min="9999" max="10240" width="9" style="279"/>
    <col min="10241" max="10241" width="4" style="279" customWidth="1"/>
    <col min="10242" max="10242" width="11.5" style="279" customWidth="1"/>
    <col min="10243" max="10247" width="14.5" style="279" customWidth="1"/>
    <col min="10248" max="10249" width="9" style="279"/>
    <col min="10250" max="10250" width="12.25" style="279" customWidth="1"/>
    <col min="10251" max="10251" width="9" style="279"/>
    <col min="10252" max="10252" width="11.875" style="279" customWidth="1"/>
    <col min="10253" max="10253" width="16.125" style="279" customWidth="1"/>
    <col min="10254" max="10254" width="11.5" style="279" customWidth="1"/>
    <col min="10255" max="10496" width="9" style="279"/>
    <col min="10497" max="10497" width="4" style="279" customWidth="1"/>
    <col min="10498" max="10498" width="11.5" style="279" customWidth="1"/>
    <col min="10499" max="10503" width="14.5" style="279" customWidth="1"/>
    <col min="10504" max="10505" width="9" style="279"/>
    <col min="10506" max="10506" width="12.25" style="279" customWidth="1"/>
    <col min="10507" max="10507" width="9" style="279"/>
    <col min="10508" max="10508" width="11.875" style="279" customWidth="1"/>
    <col min="10509" max="10509" width="16.125" style="279" customWidth="1"/>
    <col min="10510" max="10510" width="11.5" style="279" customWidth="1"/>
    <col min="10511" max="10752" width="9" style="279"/>
    <col min="10753" max="10753" width="4" style="279" customWidth="1"/>
    <col min="10754" max="10754" width="11.5" style="279" customWidth="1"/>
    <col min="10755" max="10759" width="14.5" style="279" customWidth="1"/>
    <col min="10760" max="10761" width="9" style="279"/>
    <col min="10762" max="10762" width="12.25" style="279" customWidth="1"/>
    <col min="10763" max="10763" width="9" style="279"/>
    <col min="10764" max="10764" width="11.875" style="279" customWidth="1"/>
    <col min="10765" max="10765" width="16.125" style="279" customWidth="1"/>
    <col min="10766" max="10766" width="11.5" style="279" customWidth="1"/>
    <col min="10767" max="11008" width="9" style="279"/>
    <col min="11009" max="11009" width="4" style="279" customWidth="1"/>
    <col min="11010" max="11010" width="11.5" style="279" customWidth="1"/>
    <col min="11011" max="11015" width="14.5" style="279" customWidth="1"/>
    <col min="11016" max="11017" width="9" style="279"/>
    <col min="11018" max="11018" width="12.25" style="279" customWidth="1"/>
    <col min="11019" max="11019" width="9" style="279"/>
    <col min="11020" max="11020" width="11.875" style="279" customWidth="1"/>
    <col min="11021" max="11021" width="16.125" style="279" customWidth="1"/>
    <col min="11022" max="11022" width="11.5" style="279" customWidth="1"/>
    <col min="11023" max="11264" width="9" style="279"/>
    <col min="11265" max="11265" width="4" style="279" customWidth="1"/>
    <col min="11266" max="11266" width="11.5" style="279" customWidth="1"/>
    <col min="11267" max="11271" width="14.5" style="279" customWidth="1"/>
    <col min="11272" max="11273" width="9" style="279"/>
    <col min="11274" max="11274" width="12.25" style="279" customWidth="1"/>
    <col min="11275" max="11275" width="9" style="279"/>
    <col min="11276" max="11276" width="11.875" style="279" customWidth="1"/>
    <col min="11277" max="11277" width="16.125" style="279" customWidth="1"/>
    <col min="11278" max="11278" width="11.5" style="279" customWidth="1"/>
    <col min="11279" max="11520" width="9" style="279"/>
    <col min="11521" max="11521" width="4" style="279" customWidth="1"/>
    <col min="11522" max="11522" width="11.5" style="279" customWidth="1"/>
    <col min="11523" max="11527" width="14.5" style="279" customWidth="1"/>
    <col min="11528" max="11529" width="9" style="279"/>
    <col min="11530" max="11530" width="12.25" style="279" customWidth="1"/>
    <col min="11531" max="11531" width="9" style="279"/>
    <col min="11532" max="11532" width="11.875" style="279" customWidth="1"/>
    <col min="11533" max="11533" width="16.125" style="279" customWidth="1"/>
    <col min="11534" max="11534" width="11.5" style="279" customWidth="1"/>
    <col min="11535" max="11776" width="9" style="279"/>
    <col min="11777" max="11777" width="4" style="279" customWidth="1"/>
    <col min="11778" max="11778" width="11.5" style="279" customWidth="1"/>
    <col min="11779" max="11783" width="14.5" style="279" customWidth="1"/>
    <col min="11784" max="11785" width="9" style="279"/>
    <col min="11786" max="11786" width="12.25" style="279" customWidth="1"/>
    <col min="11787" max="11787" width="9" style="279"/>
    <col min="11788" max="11788" width="11.875" style="279" customWidth="1"/>
    <col min="11789" max="11789" width="16.125" style="279" customWidth="1"/>
    <col min="11790" max="11790" width="11.5" style="279" customWidth="1"/>
    <col min="11791" max="12032" width="9" style="279"/>
    <col min="12033" max="12033" width="4" style="279" customWidth="1"/>
    <col min="12034" max="12034" width="11.5" style="279" customWidth="1"/>
    <col min="12035" max="12039" width="14.5" style="279" customWidth="1"/>
    <col min="12040" max="12041" width="9" style="279"/>
    <col min="12042" max="12042" width="12.25" style="279" customWidth="1"/>
    <col min="12043" max="12043" width="9" style="279"/>
    <col min="12044" max="12044" width="11.875" style="279" customWidth="1"/>
    <col min="12045" max="12045" width="16.125" style="279" customWidth="1"/>
    <col min="12046" max="12046" width="11.5" style="279" customWidth="1"/>
    <col min="12047" max="12288" width="9" style="279"/>
    <col min="12289" max="12289" width="4" style="279" customWidth="1"/>
    <col min="12290" max="12290" width="11.5" style="279" customWidth="1"/>
    <col min="12291" max="12295" width="14.5" style="279" customWidth="1"/>
    <col min="12296" max="12297" width="9" style="279"/>
    <col min="12298" max="12298" width="12.25" style="279" customWidth="1"/>
    <col min="12299" max="12299" width="9" style="279"/>
    <col min="12300" max="12300" width="11.875" style="279" customWidth="1"/>
    <col min="12301" max="12301" width="16.125" style="279" customWidth="1"/>
    <col min="12302" max="12302" width="11.5" style="279" customWidth="1"/>
    <col min="12303" max="12544" width="9" style="279"/>
    <col min="12545" max="12545" width="4" style="279" customWidth="1"/>
    <col min="12546" max="12546" width="11.5" style="279" customWidth="1"/>
    <col min="12547" max="12551" width="14.5" style="279" customWidth="1"/>
    <col min="12552" max="12553" width="9" style="279"/>
    <col min="12554" max="12554" width="12.25" style="279" customWidth="1"/>
    <col min="12555" max="12555" width="9" style="279"/>
    <col min="12556" max="12556" width="11.875" style="279" customWidth="1"/>
    <col min="12557" max="12557" width="16.125" style="279" customWidth="1"/>
    <col min="12558" max="12558" width="11.5" style="279" customWidth="1"/>
    <col min="12559" max="12800" width="9" style="279"/>
    <col min="12801" max="12801" width="4" style="279" customWidth="1"/>
    <col min="12802" max="12802" width="11.5" style="279" customWidth="1"/>
    <col min="12803" max="12807" width="14.5" style="279" customWidth="1"/>
    <col min="12808" max="12809" width="9" style="279"/>
    <col min="12810" max="12810" width="12.25" style="279" customWidth="1"/>
    <col min="12811" max="12811" width="9" style="279"/>
    <col min="12812" max="12812" width="11.875" style="279" customWidth="1"/>
    <col min="12813" max="12813" width="16.125" style="279" customWidth="1"/>
    <col min="12814" max="12814" width="11.5" style="279" customWidth="1"/>
    <col min="12815" max="13056" width="9" style="279"/>
    <col min="13057" max="13057" width="4" style="279" customWidth="1"/>
    <col min="13058" max="13058" width="11.5" style="279" customWidth="1"/>
    <col min="13059" max="13063" width="14.5" style="279" customWidth="1"/>
    <col min="13064" max="13065" width="9" style="279"/>
    <col min="13066" max="13066" width="12.25" style="279" customWidth="1"/>
    <col min="13067" max="13067" width="9" style="279"/>
    <col min="13068" max="13068" width="11.875" style="279" customWidth="1"/>
    <col min="13069" max="13069" width="16.125" style="279" customWidth="1"/>
    <col min="13070" max="13070" width="11.5" style="279" customWidth="1"/>
    <col min="13071" max="13312" width="9" style="279"/>
    <col min="13313" max="13313" width="4" style="279" customWidth="1"/>
    <col min="13314" max="13314" width="11.5" style="279" customWidth="1"/>
    <col min="13315" max="13319" width="14.5" style="279" customWidth="1"/>
    <col min="13320" max="13321" width="9" style="279"/>
    <col min="13322" max="13322" width="12.25" style="279" customWidth="1"/>
    <col min="13323" max="13323" width="9" style="279"/>
    <col min="13324" max="13324" width="11.875" style="279" customWidth="1"/>
    <col min="13325" max="13325" width="16.125" style="279" customWidth="1"/>
    <col min="13326" max="13326" width="11.5" style="279" customWidth="1"/>
    <col min="13327" max="13568" width="9" style="279"/>
    <col min="13569" max="13569" width="4" style="279" customWidth="1"/>
    <col min="13570" max="13570" width="11.5" style="279" customWidth="1"/>
    <col min="13571" max="13575" width="14.5" style="279" customWidth="1"/>
    <col min="13576" max="13577" width="9" style="279"/>
    <col min="13578" max="13578" width="12.25" style="279" customWidth="1"/>
    <col min="13579" max="13579" width="9" style="279"/>
    <col min="13580" max="13580" width="11.875" style="279" customWidth="1"/>
    <col min="13581" max="13581" width="16.125" style="279" customWidth="1"/>
    <col min="13582" max="13582" width="11.5" style="279" customWidth="1"/>
    <col min="13583" max="13824" width="9" style="279"/>
    <col min="13825" max="13825" width="4" style="279" customWidth="1"/>
    <col min="13826" max="13826" width="11.5" style="279" customWidth="1"/>
    <col min="13827" max="13831" width="14.5" style="279" customWidth="1"/>
    <col min="13832" max="13833" width="9" style="279"/>
    <col min="13834" max="13834" width="12.25" style="279" customWidth="1"/>
    <col min="13835" max="13835" width="9" style="279"/>
    <col min="13836" max="13836" width="11.875" style="279" customWidth="1"/>
    <col min="13837" max="13837" width="16.125" style="279" customWidth="1"/>
    <col min="13838" max="13838" width="11.5" style="279" customWidth="1"/>
    <col min="13839" max="14080" width="9" style="279"/>
    <col min="14081" max="14081" width="4" style="279" customWidth="1"/>
    <col min="14082" max="14082" width="11.5" style="279" customWidth="1"/>
    <col min="14083" max="14087" width="14.5" style="279" customWidth="1"/>
    <col min="14088" max="14089" width="9" style="279"/>
    <col min="14090" max="14090" width="12.25" style="279" customWidth="1"/>
    <col min="14091" max="14091" width="9" style="279"/>
    <col min="14092" max="14092" width="11.875" style="279" customWidth="1"/>
    <col min="14093" max="14093" width="16.125" style="279" customWidth="1"/>
    <col min="14094" max="14094" width="11.5" style="279" customWidth="1"/>
    <col min="14095" max="14336" width="9" style="279"/>
    <col min="14337" max="14337" width="4" style="279" customWidth="1"/>
    <col min="14338" max="14338" width="11.5" style="279" customWidth="1"/>
    <col min="14339" max="14343" width="14.5" style="279" customWidth="1"/>
    <col min="14344" max="14345" width="9" style="279"/>
    <col min="14346" max="14346" width="12.25" style="279" customWidth="1"/>
    <col min="14347" max="14347" width="9" style="279"/>
    <col min="14348" max="14348" width="11.875" style="279" customWidth="1"/>
    <col min="14349" max="14349" width="16.125" style="279" customWidth="1"/>
    <col min="14350" max="14350" width="11.5" style="279" customWidth="1"/>
    <col min="14351" max="14592" width="9" style="279"/>
    <col min="14593" max="14593" width="4" style="279" customWidth="1"/>
    <col min="14594" max="14594" width="11.5" style="279" customWidth="1"/>
    <col min="14595" max="14599" width="14.5" style="279" customWidth="1"/>
    <col min="14600" max="14601" width="9" style="279"/>
    <col min="14602" max="14602" width="12.25" style="279" customWidth="1"/>
    <col min="14603" max="14603" width="9" style="279"/>
    <col min="14604" max="14604" width="11.875" style="279" customWidth="1"/>
    <col min="14605" max="14605" width="16.125" style="279" customWidth="1"/>
    <col min="14606" max="14606" width="11.5" style="279" customWidth="1"/>
    <col min="14607" max="14848" width="9" style="279"/>
    <col min="14849" max="14849" width="4" style="279" customWidth="1"/>
    <col min="14850" max="14850" width="11.5" style="279" customWidth="1"/>
    <col min="14851" max="14855" width="14.5" style="279" customWidth="1"/>
    <col min="14856" max="14857" width="9" style="279"/>
    <col min="14858" max="14858" width="12.25" style="279" customWidth="1"/>
    <col min="14859" max="14859" width="9" style="279"/>
    <col min="14860" max="14860" width="11.875" style="279" customWidth="1"/>
    <col min="14861" max="14861" width="16.125" style="279" customWidth="1"/>
    <col min="14862" max="14862" width="11.5" style="279" customWidth="1"/>
    <col min="14863" max="15104" width="9" style="279"/>
    <col min="15105" max="15105" width="4" style="279" customWidth="1"/>
    <col min="15106" max="15106" width="11.5" style="279" customWidth="1"/>
    <col min="15107" max="15111" width="14.5" style="279" customWidth="1"/>
    <col min="15112" max="15113" width="9" style="279"/>
    <col min="15114" max="15114" width="12.25" style="279" customWidth="1"/>
    <col min="15115" max="15115" width="9" style="279"/>
    <col min="15116" max="15116" width="11.875" style="279" customWidth="1"/>
    <col min="15117" max="15117" width="16.125" style="279" customWidth="1"/>
    <col min="15118" max="15118" width="11.5" style="279" customWidth="1"/>
    <col min="15119" max="15360" width="9" style="279"/>
    <col min="15361" max="15361" width="4" style="279" customWidth="1"/>
    <col min="15362" max="15362" width="11.5" style="279" customWidth="1"/>
    <col min="15363" max="15367" width="14.5" style="279" customWidth="1"/>
    <col min="15368" max="15369" width="9" style="279"/>
    <col min="15370" max="15370" width="12.25" style="279" customWidth="1"/>
    <col min="15371" max="15371" width="9" style="279"/>
    <col min="15372" max="15372" width="11.875" style="279" customWidth="1"/>
    <col min="15373" max="15373" width="16.125" style="279" customWidth="1"/>
    <col min="15374" max="15374" width="11.5" style="279" customWidth="1"/>
    <col min="15375" max="15616" width="9" style="279"/>
    <col min="15617" max="15617" width="4" style="279" customWidth="1"/>
    <col min="15618" max="15618" width="11.5" style="279" customWidth="1"/>
    <col min="15619" max="15623" width="14.5" style="279" customWidth="1"/>
    <col min="15624" max="15625" width="9" style="279"/>
    <col min="15626" max="15626" width="12.25" style="279" customWidth="1"/>
    <col min="15627" max="15627" width="9" style="279"/>
    <col min="15628" max="15628" width="11.875" style="279" customWidth="1"/>
    <col min="15629" max="15629" width="16.125" style="279" customWidth="1"/>
    <col min="15630" max="15630" width="11.5" style="279" customWidth="1"/>
    <col min="15631" max="15872" width="9" style="279"/>
    <col min="15873" max="15873" width="4" style="279" customWidth="1"/>
    <col min="15874" max="15874" width="11.5" style="279" customWidth="1"/>
    <col min="15875" max="15879" width="14.5" style="279" customWidth="1"/>
    <col min="15880" max="15881" width="9" style="279"/>
    <col min="15882" max="15882" width="12.25" style="279" customWidth="1"/>
    <col min="15883" max="15883" width="9" style="279"/>
    <col min="15884" max="15884" width="11.875" style="279" customWidth="1"/>
    <col min="15885" max="15885" width="16.125" style="279" customWidth="1"/>
    <col min="15886" max="15886" width="11.5" style="279" customWidth="1"/>
    <col min="15887" max="16128" width="9" style="279"/>
    <col min="16129" max="16129" width="4" style="279" customWidth="1"/>
    <col min="16130" max="16130" width="11.5" style="279" customWidth="1"/>
    <col min="16131" max="16135" width="14.5" style="279" customWidth="1"/>
    <col min="16136" max="16137" width="9" style="279"/>
    <col min="16138" max="16138" width="12.25" style="279" customWidth="1"/>
    <col min="16139" max="16139" width="9" style="279"/>
    <col min="16140" max="16140" width="11.875" style="279" customWidth="1"/>
    <col min="16141" max="16141" width="16.125" style="279" customWidth="1"/>
    <col min="16142" max="16142" width="11.5" style="279" customWidth="1"/>
    <col min="16143" max="16384" width="9" style="279"/>
  </cols>
  <sheetData>
    <row r="2" spans="1:16" ht="18.75">
      <c r="A2" s="720" t="s">
        <v>428</v>
      </c>
      <c r="B2" s="720"/>
      <c r="C2" s="720"/>
      <c r="D2" s="720"/>
      <c r="E2" s="720"/>
      <c r="F2" s="720"/>
      <c r="G2" s="720"/>
    </row>
    <row r="3" spans="1:16">
      <c r="L3" s="281"/>
      <c r="M3" s="281"/>
      <c r="N3" s="281"/>
      <c r="O3" s="281"/>
    </row>
    <row r="4" spans="1:16">
      <c r="L4" s="282"/>
      <c r="M4" s="282"/>
      <c r="N4" s="283"/>
      <c r="O4" s="282"/>
      <c r="P4" s="282"/>
    </row>
    <row r="5" spans="1:16" s="284" customFormat="1" ht="15">
      <c r="A5" s="721" t="s">
        <v>429</v>
      </c>
      <c r="B5" s="721" t="s">
        <v>430</v>
      </c>
      <c r="C5" s="718" t="s">
        <v>431</v>
      </c>
      <c r="D5" s="718" t="s">
        <v>432</v>
      </c>
      <c r="E5" s="718" t="s">
        <v>433</v>
      </c>
      <c r="F5" s="721" t="s">
        <v>434</v>
      </c>
      <c r="G5" s="721" t="s">
        <v>435</v>
      </c>
      <c r="H5" s="718" t="s">
        <v>441</v>
      </c>
      <c r="I5" s="718" t="s">
        <v>442</v>
      </c>
      <c r="K5" s="285"/>
      <c r="L5" s="285"/>
      <c r="M5" s="286"/>
      <c r="N5" s="286"/>
      <c r="O5" s="285"/>
      <c r="P5" s="285"/>
    </row>
    <row r="6" spans="1:16" s="284" customFormat="1" ht="15">
      <c r="A6" s="722"/>
      <c r="B6" s="722"/>
      <c r="C6" s="722"/>
      <c r="D6" s="722"/>
      <c r="E6" s="722"/>
      <c r="F6" s="722"/>
      <c r="G6" s="722"/>
      <c r="H6" s="719"/>
      <c r="I6" s="719"/>
      <c r="K6" s="285"/>
      <c r="L6" s="285"/>
      <c r="M6" s="285"/>
      <c r="N6" s="285"/>
      <c r="O6" s="285"/>
      <c r="P6" s="285"/>
    </row>
    <row r="7" spans="1:16" s="284" customFormat="1" ht="25.5" customHeight="1">
      <c r="A7" s="287">
        <v>1</v>
      </c>
      <c r="B7" s="288" t="s">
        <v>436</v>
      </c>
      <c r="C7" s="289">
        <v>12055209951</v>
      </c>
      <c r="D7" s="289">
        <v>21606245503</v>
      </c>
      <c r="E7" s="289">
        <v>23416525454</v>
      </c>
      <c r="F7" s="289">
        <v>0</v>
      </c>
      <c r="G7" s="289">
        <f>C7+D7+E7</f>
        <v>57077980908</v>
      </c>
      <c r="H7" s="289">
        <f>G7-C7-F7</f>
        <v>45022770957</v>
      </c>
      <c r="I7" s="289"/>
      <c r="K7" s="285"/>
      <c r="L7" s="285"/>
      <c r="M7" s="285"/>
      <c r="N7" s="285"/>
      <c r="O7" s="285"/>
      <c r="P7" s="285"/>
    </row>
    <row r="8" spans="1:16" s="284" customFormat="1" ht="25.5" customHeight="1">
      <c r="A8" s="290">
        <v>2</v>
      </c>
      <c r="B8" s="291" t="s">
        <v>437</v>
      </c>
      <c r="C8" s="292">
        <v>17680000</v>
      </c>
      <c r="D8" s="292">
        <v>0</v>
      </c>
      <c r="E8" s="292">
        <v>0</v>
      </c>
      <c r="F8" s="292">
        <v>1643675925</v>
      </c>
      <c r="G8" s="292">
        <f>C8+D8+E8+F8</f>
        <v>1661355925</v>
      </c>
      <c r="H8" s="289">
        <f>G8-C8-F8</f>
        <v>0</v>
      </c>
      <c r="I8" s="292"/>
      <c r="K8" s="285"/>
      <c r="L8" s="285"/>
      <c r="M8" s="285"/>
      <c r="N8" s="285"/>
      <c r="O8" s="285"/>
      <c r="P8" s="285"/>
    </row>
    <row r="9" spans="1:16" s="284" customFormat="1" ht="25.5" customHeight="1">
      <c r="A9" s="293">
        <v>3</v>
      </c>
      <c r="B9" s="294" t="s">
        <v>438</v>
      </c>
      <c r="C9" s="295">
        <v>816434050</v>
      </c>
      <c r="D9" s="295">
        <v>2525000402</v>
      </c>
      <c r="E9" s="295">
        <v>0</v>
      </c>
      <c r="F9" s="295">
        <v>930114210</v>
      </c>
      <c r="G9" s="295">
        <f>C9+D9+E9+F9</f>
        <v>4271548662</v>
      </c>
      <c r="H9" s="289">
        <f>G9-C9-F9</f>
        <v>2525000402</v>
      </c>
      <c r="I9" s="295"/>
      <c r="K9" s="285"/>
      <c r="L9" s="285"/>
      <c r="M9" s="285"/>
      <c r="N9" s="285"/>
      <c r="O9" s="285"/>
      <c r="P9" s="285"/>
    </row>
    <row r="10" spans="1:16" s="284" customFormat="1" ht="25.5" customHeight="1">
      <c r="A10" s="716" t="s">
        <v>439</v>
      </c>
      <c r="B10" s="716"/>
      <c r="C10" s="296">
        <f t="shared" ref="C10:I10" si="0">SUM(C7:C9)</f>
        <v>12889324001</v>
      </c>
      <c r="D10" s="296">
        <f t="shared" si="0"/>
        <v>24131245905</v>
      </c>
      <c r="E10" s="296">
        <f t="shared" si="0"/>
        <v>23416525454</v>
      </c>
      <c r="F10" s="296">
        <f t="shared" si="0"/>
        <v>2573790135</v>
      </c>
      <c r="G10" s="296">
        <f t="shared" si="0"/>
        <v>63010885495</v>
      </c>
      <c r="H10" s="296">
        <f t="shared" si="0"/>
        <v>47547771359</v>
      </c>
      <c r="I10" s="296">
        <f t="shared" si="0"/>
        <v>0</v>
      </c>
      <c r="K10" s="285"/>
      <c r="L10" s="285"/>
      <c r="M10" s="285"/>
      <c r="N10" s="285"/>
      <c r="O10" s="285"/>
      <c r="P10" s="285"/>
    </row>
    <row r="11" spans="1:16" s="301" customFormat="1" ht="15">
      <c r="A11" s="298">
        <v>1</v>
      </c>
      <c r="B11" s="299" t="s">
        <v>436</v>
      </c>
      <c r="C11" s="300">
        <v>7019406184</v>
      </c>
      <c r="D11" s="300">
        <v>41185294902</v>
      </c>
      <c r="E11" s="300">
        <v>6231878182</v>
      </c>
      <c r="F11" s="300">
        <v>0</v>
      </c>
      <c r="G11" s="300">
        <f>C11+D11+E11+F11</f>
        <v>54436579268</v>
      </c>
      <c r="H11" s="300">
        <f>G11-C11-F11</f>
        <v>47417173084</v>
      </c>
      <c r="I11" s="300">
        <f>ROUND(H11*0.25,0)</f>
        <v>11854293271</v>
      </c>
      <c r="K11" s="302"/>
      <c r="L11" s="302"/>
      <c r="M11" s="302"/>
      <c r="N11" s="302"/>
      <c r="O11" s="302"/>
      <c r="P11" s="302"/>
    </row>
    <row r="12" spans="1:16" s="301" customFormat="1" ht="15">
      <c r="A12" s="303">
        <v>2</v>
      </c>
      <c r="B12" s="304" t="s">
        <v>437</v>
      </c>
      <c r="C12" s="305">
        <v>141130274</v>
      </c>
      <c r="D12" s="305">
        <v>832589193</v>
      </c>
      <c r="E12" s="305">
        <v>0</v>
      </c>
      <c r="F12" s="305">
        <v>2527456964</v>
      </c>
      <c r="G12" s="305">
        <f>C12+D12+E12+F12</f>
        <v>3501176431</v>
      </c>
      <c r="H12" s="300">
        <f>G12-C12-F12</f>
        <v>832589193</v>
      </c>
      <c r="I12" s="300">
        <f>ROUND(H12*0.25,0)</f>
        <v>208147298</v>
      </c>
      <c r="L12" s="302"/>
      <c r="M12" s="302"/>
      <c r="N12" s="302"/>
      <c r="O12" s="302"/>
      <c r="P12" s="302"/>
    </row>
    <row r="13" spans="1:16" s="301" customFormat="1" ht="15">
      <c r="A13" s="306">
        <v>3</v>
      </c>
      <c r="B13" s="307" t="s">
        <v>438</v>
      </c>
      <c r="C13" s="308">
        <v>218888175</v>
      </c>
      <c r="D13" s="308">
        <v>1016328190</v>
      </c>
      <c r="E13" s="308">
        <v>0</v>
      </c>
      <c r="F13" s="308">
        <v>2620819269</v>
      </c>
      <c r="G13" s="308">
        <f>C13+D13+E13+F13</f>
        <v>3856035634</v>
      </c>
      <c r="H13" s="300">
        <f>G13-C13-F13</f>
        <v>1016328190</v>
      </c>
      <c r="I13" s="300">
        <f>ROUND(H13*0.25,0)</f>
        <v>254082048</v>
      </c>
      <c r="L13" s="302"/>
      <c r="M13" s="302"/>
      <c r="N13" s="302"/>
      <c r="O13" s="302"/>
      <c r="P13" s="302"/>
    </row>
    <row r="14" spans="1:16" s="301" customFormat="1" ht="15">
      <c r="A14" s="717" t="s">
        <v>440</v>
      </c>
      <c r="B14" s="717"/>
      <c r="C14" s="309">
        <f t="shared" ref="C14:I14" si="1">SUM(C11:C13)</f>
        <v>7379424633</v>
      </c>
      <c r="D14" s="309">
        <f t="shared" si="1"/>
        <v>43034212285</v>
      </c>
      <c r="E14" s="309">
        <f t="shared" si="1"/>
        <v>6231878182</v>
      </c>
      <c r="F14" s="309">
        <f t="shared" si="1"/>
        <v>5148276233</v>
      </c>
      <c r="G14" s="309">
        <f t="shared" si="1"/>
        <v>61793791333</v>
      </c>
      <c r="H14" s="309">
        <f t="shared" si="1"/>
        <v>49266090467</v>
      </c>
      <c r="I14" s="309">
        <f t="shared" si="1"/>
        <v>12316522617</v>
      </c>
      <c r="L14" s="302"/>
      <c r="M14" s="302"/>
      <c r="N14" s="302"/>
      <c r="O14" s="302"/>
      <c r="P14" s="302"/>
    </row>
    <row r="15" spans="1:16" s="284" customFormat="1" ht="15">
      <c r="A15" s="297"/>
      <c r="C15" s="285"/>
      <c r="D15" s="285"/>
      <c r="E15" s="285"/>
      <c r="F15" s="285"/>
    </row>
    <row r="16" spans="1:16">
      <c r="C16" s="282"/>
      <c r="D16" s="282"/>
      <c r="E16" s="282"/>
      <c r="F16" s="282"/>
    </row>
    <row r="17" spans="3:6">
      <c r="C17" s="282"/>
      <c r="D17" s="282"/>
      <c r="E17" s="282"/>
      <c r="F17" s="282"/>
    </row>
    <row r="18" spans="3:6">
      <c r="C18" s="282"/>
      <c r="D18" s="282"/>
      <c r="E18" s="282"/>
      <c r="F18" s="282"/>
    </row>
    <row r="19" spans="3:6">
      <c r="C19" s="282"/>
      <c r="D19" s="282"/>
      <c r="E19" s="282"/>
      <c r="F19" s="282"/>
    </row>
    <row r="20" spans="3:6">
      <c r="C20" s="282"/>
      <c r="D20" s="282"/>
      <c r="E20" s="282"/>
      <c r="F20" s="282"/>
    </row>
    <row r="21" spans="3:6">
      <c r="C21" s="282"/>
      <c r="D21" s="282"/>
      <c r="E21" s="282"/>
      <c r="F21" s="282"/>
    </row>
    <row r="22" spans="3:6">
      <c r="C22" s="282"/>
      <c r="D22" s="282"/>
      <c r="E22" s="282"/>
      <c r="F22" s="282"/>
    </row>
    <row r="23" spans="3:6">
      <c r="C23" s="282"/>
      <c r="D23" s="282"/>
      <c r="E23" s="282"/>
      <c r="F23" s="282"/>
    </row>
    <row r="24" spans="3:6">
      <c r="C24" s="282"/>
      <c r="D24" s="282"/>
      <c r="E24" s="282"/>
      <c r="F24" s="282"/>
    </row>
    <row r="25" spans="3:6">
      <c r="C25" s="282"/>
      <c r="D25" s="282"/>
      <c r="E25" s="282"/>
      <c r="F25" s="282"/>
    </row>
  </sheetData>
  <mergeCells count="12">
    <mergeCell ref="A10:B10"/>
    <mergeCell ref="A14:B14"/>
    <mergeCell ref="H5:H6"/>
    <mergeCell ref="I5:I6"/>
    <mergeCell ref="A2:G2"/>
    <mergeCell ref="A5:A6"/>
    <mergeCell ref="B5:B6"/>
    <mergeCell ref="C5:C6"/>
    <mergeCell ref="D5:D6"/>
    <mergeCell ref="E5:E6"/>
    <mergeCell ref="F5:F6"/>
    <mergeCell ref="G5:G6"/>
  </mergeCells>
  <pageMargins left="0.26" right="0.24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autoPageBreaks="0"/>
  </sheetPr>
  <dimension ref="A1:K172"/>
  <sheetViews>
    <sheetView tabSelected="1" view="pageBreakPreview" zoomScale="110" zoomScaleNormal="100" zoomScaleSheetLayoutView="110" workbookViewId="0">
      <pane xSplit="9" ySplit="13" topLeftCell="J137" activePane="bottomRight" state="frozen"/>
      <selection pane="topRight" activeCell="J1" sqref="J1"/>
      <selection pane="bottomLeft" activeCell="A13" sqref="A13"/>
      <selection pane="bottomRight" activeCell="G149" sqref="G149"/>
    </sheetView>
  </sheetViews>
  <sheetFormatPr defaultColWidth="8.875" defaultRowHeight="15.75"/>
  <cols>
    <col min="1" max="1" width="38.25" style="108" customWidth="1"/>
    <col min="2" max="2" width="0.25" style="108" customWidth="1"/>
    <col min="3" max="3" width="5.625" style="108" customWidth="1"/>
    <col min="4" max="4" width="0.25" style="108" customWidth="1"/>
    <col min="5" max="5" width="5" style="122" customWidth="1"/>
    <col min="6" max="6" width="0.25" style="108" customWidth="1"/>
    <col min="7" max="7" width="16.25" style="157" customWidth="1"/>
    <col min="8" max="8" width="0.25" style="108" customWidth="1"/>
    <col min="9" max="9" width="16.25" style="108" customWidth="1"/>
    <col min="10" max="10" width="18" style="108" customWidth="1"/>
    <col min="11" max="11" width="17.875" style="108" customWidth="1"/>
    <col min="12" max="16384" width="8.875" style="108"/>
  </cols>
  <sheetData>
    <row r="1" spans="1:10">
      <c r="A1" s="107" t="s">
        <v>654</v>
      </c>
      <c r="B1" s="107"/>
      <c r="C1" s="107"/>
      <c r="D1" s="107"/>
      <c r="F1" s="723" t="s">
        <v>45</v>
      </c>
      <c r="G1" s="723"/>
      <c r="H1" s="723"/>
      <c r="I1" s="723"/>
    </row>
    <row r="2" spans="1:10">
      <c r="A2" s="110" t="s">
        <v>486</v>
      </c>
      <c r="B2" s="110"/>
      <c r="C2" s="109"/>
      <c r="D2" s="109"/>
      <c r="E2" s="210"/>
      <c r="G2" s="112"/>
      <c r="H2" s="112"/>
      <c r="I2" s="468" t="s">
        <v>815</v>
      </c>
    </row>
    <row r="3" spans="1:10" ht="13.5" customHeight="1">
      <c r="A3" s="113" t="s">
        <v>470</v>
      </c>
      <c r="B3" s="110"/>
      <c r="C3" s="109"/>
      <c r="D3" s="109"/>
      <c r="E3" s="210"/>
      <c r="F3" s="725"/>
      <c r="G3" s="725"/>
      <c r="H3" s="725"/>
      <c r="I3" s="725"/>
    </row>
    <row r="4" spans="1:10" ht="1.5" customHeight="1">
      <c r="A4" s="114"/>
      <c r="B4" s="114"/>
      <c r="C4" s="114"/>
      <c r="D4" s="114"/>
      <c r="E4" s="464"/>
      <c r="F4" s="115"/>
      <c r="G4" s="116"/>
      <c r="H4" s="115"/>
      <c r="I4" s="115"/>
    </row>
    <row r="5" spans="1:10" ht="1.5" customHeight="1">
      <c r="A5" s="111"/>
      <c r="B5" s="111"/>
      <c r="C5" s="111"/>
      <c r="D5" s="111"/>
      <c r="E5" s="210"/>
      <c r="F5" s="111"/>
      <c r="G5" s="117"/>
      <c r="H5" s="111"/>
      <c r="I5" s="118"/>
    </row>
    <row r="6" spans="1:10" ht="15" customHeight="1">
      <c r="A6" s="117"/>
      <c r="B6" s="111"/>
      <c r="C6" s="111"/>
      <c r="D6" s="111"/>
      <c r="E6" s="210"/>
      <c r="F6" s="111"/>
      <c r="G6" s="117"/>
      <c r="H6" s="111"/>
      <c r="I6" s="119" t="s">
        <v>633</v>
      </c>
    </row>
    <row r="7" spans="1:10" ht="18" customHeight="1">
      <c r="A7" s="724" t="s">
        <v>632</v>
      </c>
      <c r="B7" s="724"/>
      <c r="C7" s="724"/>
      <c r="D7" s="724"/>
      <c r="E7" s="724"/>
      <c r="F7" s="724"/>
      <c r="G7" s="724"/>
      <c r="H7" s="724"/>
      <c r="I7" s="724"/>
      <c r="J7" s="157"/>
    </row>
    <row r="8" spans="1:10" ht="15" customHeight="1">
      <c r="A8" s="732" t="s">
        <v>667</v>
      </c>
      <c r="B8" s="732"/>
      <c r="C8" s="732"/>
      <c r="D8" s="732"/>
      <c r="E8" s="732"/>
      <c r="F8" s="732"/>
      <c r="G8" s="732"/>
      <c r="H8" s="732"/>
      <c r="I8" s="732"/>
      <c r="J8" s="157"/>
    </row>
    <row r="9" spans="1:10" ht="15" customHeight="1">
      <c r="A9" s="732" t="s">
        <v>816</v>
      </c>
      <c r="B9" s="732"/>
      <c r="C9" s="732"/>
      <c r="D9" s="732"/>
      <c r="E9" s="732"/>
      <c r="F9" s="732"/>
      <c r="G9" s="732"/>
      <c r="H9" s="732"/>
      <c r="I9" s="732"/>
      <c r="J9" s="157"/>
    </row>
    <row r="10" spans="1:10">
      <c r="A10" s="120"/>
      <c r="B10" s="109"/>
      <c r="C10" s="109"/>
      <c r="D10" s="109"/>
      <c r="F10" s="109"/>
      <c r="H10" s="109"/>
      <c r="I10" s="121" t="s">
        <v>305</v>
      </c>
    </row>
    <row r="11" spans="1:10" s="124" customFormat="1" ht="7.5" customHeight="1">
      <c r="A11" s="733" t="s">
        <v>1</v>
      </c>
      <c r="B11" s="122"/>
      <c r="C11" s="735" t="s">
        <v>287</v>
      </c>
      <c r="D11" s="122"/>
      <c r="E11" s="726" t="s">
        <v>413</v>
      </c>
      <c r="F11" s="122"/>
      <c r="G11" s="730" t="s">
        <v>668</v>
      </c>
      <c r="H11" s="123"/>
      <c r="I11" s="728" t="s">
        <v>564</v>
      </c>
    </row>
    <row r="12" spans="1:10" s="124" customFormat="1" ht="7.5" customHeight="1">
      <c r="A12" s="734"/>
      <c r="B12" s="122"/>
      <c r="C12" s="736"/>
      <c r="D12" s="470"/>
      <c r="E12" s="727"/>
      <c r="F12" s="470"/>
      <c r="G12" s="731"/>
      <c r="H12" s="123"/>
      <c r="I12" s="729"/>
    </row>
    <row r="13" spans="1:10" ht="7.5" hidden="1" customHeight="1">
      <c r="A13" s="109"/>
      <c r="B13" s="109"/>
      <c r="C13" s="109"/>
      <c r="D13" s="109"/>
      <c r="F13" s="109"/>
      <c r="G13" s="120"/>
      <c r="H13" s="109"/>
      <c r="I13" s="109"/>
    </row>
    <row r="14" spans="1:10" ht="15" customHeight="1">
      <c r="A14" s="321" t="s">
        <v>2</v>
      </c>
      <c r="B14" s="122"/>
      <c r="C14" s="470">
        <v>100</v>
      </c>
      <c r="D14" s="471"/>
      <c r="F14" s="125"/>
      <c r="G14" s="126">
        <f>G16+G19+G23+G32+G35</f>
        <v>926676551163</v>
      </c>
      <c r="H14" s="127"/>
      <c r="I14" s="126">
        <f t="shared" ref="I14" si="0">I16+I19+I23+I32+I35</f>
        <v>727816336401</v>
      </c>
    </row>
    <row r="15" spans="1:10" ht="15" customHeight="1">
      <c r="A15" s="321" t="s">
        <v>402</v>
      </c>
      <c r="B15" s="122"/>
      <c r="C15" s="470"/>
      <c r="D15" s="471"/>
      <c r="F15" s="125"/>
      <c r="G15" s="126"/>
      <c r="H15" s="127"/>
      <c r="I15" s="126"/>
    </row>
    <row r="16" spans="1:10" ht="15" customHeight="1">
      <c r="A16" s="122" t="s">
        <v>289</v>
      </c>
      <c r="B16" s="122"/>
      <c r="C16" s="470">
        <v>110</v>
      </c>
      <c r="D16" s="471"/>
      <c r="E16" s="133" t="s">
        <v>443</v>
      </c>
      <c r="G16" s="126">
        <f>G17+G18</f>
        <v>74469432835</v>
      </c>
      <c r="H16" s="127"/>
      <c r="I16" s="126">
        <f>SUM(I17:I18)</f>
        <v>40768091246</v>
      </c>
    </row>
    <row r="17" spans="1:9" ht="15" customHeight="1">
      <c r="A17" s="109" t="s">
        <v>355</v>
      </c>
      <c r="B17" s="109"/>
      <c r="C17" s="134">
        <v>111</v>
      </c>
      <c r="D17" s="474"/>
      <c r="E17" s="144"/>
      <c r="G17" s="131">
        <v>71469432835</v>
      </c>
      <c r="H17" s="135"/>
      <c r="I17" s="131">
        <v>40768091246</v>
      </c>
    </row>
    <row r="18" spans="1:9" ht="15" customHeight="1">
      <c r="A18" s="109" t="s">
        <v>290</v>
      </c>
      <c r="B18" s="109"/>
      <c r="C18" s="134">
        <v>112</v>
      </c>
      <c r="D18" s="474"/>
      <c r="E18" s="144"/>
      <c r="G18" s="131">
        <v>3000000000</v>
      </c>
      <c r="H18" s="132"/>
      <c r="I18" s="131">
        <v>0</v>
      </c>
    </row>
    <row r="19" spans="1:9" ht="15" customHeight="1">
      <c r="A19" s="122" t="s">
        <v>491</v>
      </c>
      <c r="B19" s="109"/>
      <c r="C19" s="470">
        <v>120</v>
      </c>
      <c r="D19" s="474"/>
      <c r="E19" s="470" t="s">
        <v>444</v>
      </c>
      <c r="F19" s="138"/>
      <c r="G19" s="139">
        <f>SUM(G20:H22)</f>
        <v>41310000000</v>
      </c>
      <c r="H19" s="140"/>
      <c r="I19" s="139">
        <f>SUM(I20:I22)</f>
        <v>58735000000</v>
      </c>
    </row>
    <row r="20" spans="1:9" ht="15" customHeight="1">
      <c r="A20" s="109" t="s">
        <v>490</v>
      </c>
      <c r="B20" s="109"/>
      <c r="C20" s="134">
        <v>121</v>
      </c>
      <c r="D20" s="474"/>
      <c r="E20" s="133"/>
      <c r="F20" s="138"/>
      <c r="G20" s="131">
        <v>24400000</v>
      </c>
      <c r="H20" s="132"/>
      <c r="I20" s="131">
        <v>24400000</v>
      </c>
    </row>
    <row r="21" spans="1:9" ht="15" customHeight="1">
      <c r="A21" s="109" t="s">
        <v>492</v>
      </c>
      <c r="B21" s="109"/>
      <c r="C21" s="134">
        <v>122</v>
      </c>
      <c r="D21" s="474"/>
      <c r="E21" s="133"/>
      <c r="F21" s="138"/>
      <c r="G21" s="131">
        <v>-14400000</v>
      </c>
      <c r="H21" s="132"/>
      <c r="I21" s="131">
        <v>-14400000</v>
      </c>
    </row>
    <row r="22" spans="1:9" ht="15" customHeight="1">
      <c r="A22" s="109" t="s">
        <v>493</v>
      </c>
      <c r="B22" s="109"/>
      <c r="C22" s="134">
        <v>123</v>
      </c>
      <c r="D22" s="474"/>
      <c r="E22" s="133"/>
      <c r="F22" s="138"/>
      <c r="G22" s="131">
        <v>41300000000</v>
      </c>
      <c r="H22" s="132"/>
      <c r="I22" s="131">
        <v>58725000000</v>
      </c>
    </row>
    <row r="23" spans="1:9" ht="15" customHeight="1">
      <c r="A23" s="122" t="s">
        <v>291</v>
      </c>
      <c r="B23" s="122"/>
      <c r="C23" s="470">
        <v>130</v>
      </c>
      <c r="D23" s="471"/>
      <c r="E23" s="133"/>
      <c r="F23" s="472"/>
      <c r="G23" s="126">
        <f>SUM(G24:G30)</f>
        <v>448953471930</v>
      </c>
      <c r="H23" s="127"/>
      <c r="I23" s="126">
        <f t="shared" ref="I23" si="1">SUM(I24:I30)</f>
        <v>372959616707</v>
      </c>
    </row>
    <row r="24" spans="1:9" ht="15" customHeight="1">
      <c r="A24" s="109" t="s">
        <v>565</v>
      </c>
      <c r="B24" s="109"/>
      <c r="C24" s="134">
        <v>131</v>
      </c>
      <c r="D24" s="474"/>
      <c r="F24" s="138"/>
      <c r="G24" s="131">
        <v>367440311158</v>
      </c>
      <c r="H24" s="135"/>
      <c r="I24" s="131">
        <v>340196271243</v>
      </c>
    </row>
    <row r="25" spans="1:9" ht="15" customHeight="1">
      <c r="A25" s="109" t="s">
        <v>494</v>
      </c>
      <c r="B25" s="109"/>
      <c r="C25" s="134">
        <v>132</v>
      </c>
      <c r="D25" s="474"/>
      <c r="F25" s="138"/>
      <c r="G25" s="131">
        <v>62901045596</v>
      </c>
      <c r="H25" s="135"/>
      <c r="I25" s="131">
        <v>27963837690</v>
      </c>
    </row>
    <row r="26" spans="1:9" ht="15" customHeight="1">
      <c r="A26" s="109" t="s">
        <v>356</v>
      </c>
      <c r="B26" s="109"/>
      <c r="C26" s="134">
        <v>133</v>
      </c>
      <c r="D26" s="474"/>
      <c r="F26" s="138"/>
      <c r="G26" s="131">
        <v>0</v>
      </c>
      <c r="H26" s="132"/>
      <c r="I26" s="131">
        <v>0</v>
      </c>
    </row>
    <row r="27" spans="1:9" ht="15" customHeight="1">
      <c r="A27" s="109" t="s">
        <v>362</v>
      </c>
      <c r="B27" s="109"/>
      <c r="C27" s="134">
        <v>134</v>
      </c>
      <c r="D27" s="474"/>
      <c r="F27" s="138"/>
      <c r="G27" s="131">
        <v>0</v>
      </c>
      <c r="H27" s="132"/>
      <c r="I27" s="131">
        <v>0</v>
      </c>
    </row>
    <row r="28" spans="1:9" ht="15" customHeight="1">
      <c r="A28" s="109" t="s">
        <v>495</v>
      </c>
      <c r="B28" s="109"/>
      <c r="C28" s="134">
        <v>135</v>
      </c>
      <c r="D28" s="474"/>
      <c r="F28" s="138"/>
      <c r="G28" s="131">
        <v>10366798840</v>
      </c>
      <c r="H28" s="132"/>
      <c r="I28" s="131"/>
    </row>
    <row r="29" spans="1:9" ht="15" customHeight="1">
      <c r="A29" s="109" t="s">
        <v>496</v>
      </c>
      <c r="B29" s="109"/>
      <c r="C29" s="134">
        <v>136</v>
      </c>
      <c r="D29" s="474"/>
      <c r="E29" s="133" t="s">
        <v>615</v>
      </c>
      <c r="F29" s="138"/>
      <c r="G29" s="131">
        <v>8481886336</v>
      </c>
      <c r="H29" s="132"/>
      <c r="I29" s="131">
        <v>5136077774</v>
      </c>
    </row>
    <row r="30" spans="1:9" ht="16.5" customHeight="1">
      <c r="A30" s="109" t="s">
        <v>497</v>
      </c>
      <c r="B30" s="109"/>
      <c r="C30" s="134">
        <v>137</v>
      </c>
      <c r="D30" s="474"/>
      <c r="E30" s="133"/>
      <c r="F30" s="138"/>
      <c r="G30" s="131">
        <v>-236570000</v>
      </c>
      <c r="H30" s="132"/>
      <c r="I30" s="131">
        <v>-336570000</v>
      </c>
    </row>
    <row r="31" spans="1:9" ht="16.5" customHeight="1">
      <c r="A31" s="109" t="s">
        <v>498</v>
      </c>
      <c r="B31" s="109"/>
      <c r="C31" s="134">
        <v>139</v>
      </c>
      <c r="D31" s="474"/>
      <c r="E31" s="133"/>
      <c r="F31" s="138"/>
      <c r="G31" s="131">
        <v>0</v>
      </c>
      <c r="H31" s="132"/>
      <c r="I31" s="131"/>
    </row>
    <row r="32" spans="1:9" ht="15" customHeight="1">
      <c r="A32" s="122" t="s">
        <v>363</v>
      </c>
      <c r="B32" s="122"/>
      <c r="C32" s="470">
        <v>140</v>
      </c>
      <c r="D32" s="471"/>
      <c r="E32" s="133"/>
      <c r="F32" s="472"/>
      <c r="G32" s="126">
        <f>SUM(G33:G34)</f>
        <v>340954845524</v>
      </c>
      <c r="H32" s="127"/>
      <c r="I32" s="126">
        <f t="shared" ref="I32" si="2">SUM(I33:I34)</f>
        <v>253866505283</v>
      </c>
    </row>
    <row r="33" spans="1:10" ht="15" customHeight="1">
      <c r="A33" s="141" t="s">
        <v>364</v>
      </c>
      <c r="B33" s="141"/>
      <c r="C33" s="142">
        <v>141</v>
      </c>
      <c r="D33" s="143"/>
      <c r="E33" s="133" t="s">
        <v>445</v>
      </c>
      <c r="F33" s="472"/>
      <c r="G33" s="131">
        <v>340954845524</v>
      </c>
      <c r="H33" s="127"/>
      <c r="I33" s="131">
        <v>253866505283</v>
      </c>
      <c r="J33" s="157"/>
    </row>
    <row r="34" spans="1:10" ht="16.5" customHeight="1">
      <c r="A34" s="141" t="s">
        <v>299</v>
      </c>
      <c r="B34" s="141"/>
      <c r="C34" s="142">
        <v>149</v>
      </c>
      <c r="D34" s="143"/>
      <c r="E34" s="133"/>
      <c r="F34" s="472"/>
      <c r="G34" s="131">
        <v>0</v>
      </c>
      <c r="H34" s="127"/>
      <c r="I34" s="131">
        <v>0</v>
      </c>
    </row>
    <row r="35" spans="1:10" ht="15" customHeight="1">
      <c r="A35" s="122" t="s">
        <v>292</v>
      </c>
      <c r="B35" s="122"/>
      <c r="C35" s="470">
        <v>150</v>
      </c>
      <c r="D35" s="471"/>
      <c r="E35" s="133"/>
      <c r="F35" s="472"/>
      <c r="G35" s="126">
        <f>SUM(G36:G40)</f>
        <v>20988800874</v>
      </c>
      <c r="H35" s="127"/>
      <c r="I35" s="126">
        <f t="shared" ref="I35" si="3">SUM(I36:I40)</f>
        <v>1487123165</v>
      </c>
    </row>
    <row r="36" spans="1:10" ht="15" customHeight="1">
      <c r="A36" s="109" t="s">
        <v>306</v>
      </c>
      <c r="B36" s="109"/>
      <c r="C36" s="134">
        <v>151</v>
      </c>
      <c r="D36" s="474"/>
      <c r="E36" s="133" t="s">
        <v>616</v>
      </c>
      <c r="F36" s="472"/>
      <c r="G36" s="131">
        <v>3728080128</v>
      </c>
      <c r="H36" s="127"/>
      <c r="I36" s="131">
        <v>656105798</v>
      </c>
    </row>
    <row r="37" spans="1:10" ht="15" customHeight="1">
      <c r="A37" s="109" t="s">
        <v>359</v>
      </c>
      <c r="B37" s="109"/>
      <c r="C37" s="134">
        <v>152</v>
      </c>
      <c r="D37" s="474"/>
      <c r="E37" s="133" t="s">
        <v>617</v>
      </c>
      <c r="F37" s="472"/>
      <c r="G37" s="131">
        <v>17258751562</v>
      </c>
      <c r="H37" s="127"/>
      <c r="I37" s="131">
        <v>818209764</v>
      </c>
      <c r="J37" s="157"/>
    </row>
    <row r="38" spans="1:10" ht="16.5" customHeight="1">
      <c r="A38" s="109" t="s">
        <v>293</v>
      </c>
      <c r="B38" s="109"/>
      <c r="C38" s="134">
        <v>153</v>
      </c>
      <c r="D38" s="474"/>
      <c r="E38" s="144"/>
      <c r="G38" s="131">
        <v>1969184</v>
      </c>
      <c r="H38" s="135"/>
      <c r="I38" s="131">
        <v>12807603</v>
      </c>
    </row>
    <row r="39" spans="1:10" ht="16.5" customHeight="1">
      <c r="A39" s="109" t="s">
        <v>499</v>
      </c>
      <c r="B39" s="109"/>
      <c r="C39" s="134">
        <v>154</v>
      </c>
      <c r="D39" s="474"/>
      <c r="E39" s="144"/>
      <c r="G39" s="131"/>
      <c r="H39" s="135"/>
      <c r="I39" s="131"/>
    </row>
    <row r="40" spans="1:10" ht="15" customHeight="1">
      <c r="A40" s="109" t="s">
        <v>500</v>
      </c>
      <c r="B40" s="109"/>
      <c r="C40" s="134">
        <v>155</v>
      </c>
      <c r="D40" s="474"/>
      <c r="E40" s="133"/>
      <c r="F40" s="138"/>
      <c r="G40" s="131"/>
      <c r="H40" s="132"/>
      <c r="I40" s="131"/>
    </row>
    <row r="41" spans="1:10" ht="15" customHeight="1">
      <c r="A41" s="321" t="s">
        <v>3</v>
      </c>
      <c r="B41" s="122"/>
      <c r="C41" s="470">
        <v>200</v>
      </c>
      <c r="D41" s="471"/>
      <c r="E41" s="133"/>
      <c r="F41" s="472"/>
      <c r="G41" s="126">
        <f>G43+G51+G61+G67+G73+G64</f>
        <v>804872700452</v>
      </c>
      <c r="H41" s="126">
        <f t="shared" ref="H41" si="4">H43+H51+H61+H67+H73+H64</f>
        <v>0</v>
      </c>
      <c r="I41" s="126">
        <f>I43+I51+I61+I67+I73+I64</f>
        <v>665115906952</v>
      </c>
    </row>
    <row r="42" spans="1:10" ht="15" customHeight="1">
      <c r="A42" s="321" t="s">
        <v>471</v>
      </c>
      <c r="B42" s="122"/>
      <c r="C42" s="470"/>
      <c r="D42" s="471"/>
      <c r="E42" s="133"/>
      <c r="F42" s="472"/>
      <c r="G42" s="126"/>
      <c r="H42" s="127"/>
      <c r="I42" s="126"/>
    </row>
    <row r="43" spans="1:10" ht="15" customHeight="1">
      <c r="A43" s="122" t="s">
        <v>294</v>
      </c>
      <c r="B43" s="122"/>
      <c r="C43" s="470">
        <v>210</v>
      </c>
      <c r="D43" s="471"/>
      <c r="E43" s="133"/>
      <c r="F43" s="472"/>
      <c r="G43" s="126">
        <f>SUM(G44:G50)</f>
        <v>27696505668</v>
      </c>
      <c r="H43" s="127"/>
      <c r="I43" s="126">
        <f>SUM(I44:I50)</f>
        <v>25798000000</v>
      </c>
    </row>
    <row r="44" spans="1:10" ht="16.5" customHeight="1">
      <c r="A44" s="109" t="s">
        <v>295</v>
      </c>
      <c r="B44" s="122"/>
      <c r="C44" s="134">
        <v>211</v>
      </c>
      <c r="D44" s="471"/>
      <c r="E44" s="133"/>
      <c r="F44" s="138"/>
      <c r="G44" s="131">
        <v>1347362135</v>
      </c>
      <c r="H44" s="135"/>
      <c r="I44" s="131">
        <v>0</v>
      </c>
    </row>
    <row r="45" spans="1:10" ht="16.5" customHeight="1">
      <c r="A45" s="109" t="s">
        <v>501</v>
      </c>
      <c r="B45" s="122"/>
      <c r="C45" s="134">
        <v>212</v>
      </c>
      <c r="D45" s="471"/>
      <c r="E45" s="133"/>
      <c r="F45" s="138"/>
      <c r="G45" s="131">
        <v>0</v>
      </c>
      <c r="H45" s="135"/>
      <c r="I45" s="131"/>
    </row>
    <row r="46" spans="1:10" ht="16.5" customHeight="1">
      <c r="A46" s="109" t="s">
        <v>502</v>
      </c>
      <c r="B46" s="122"/>
      <c r="C46" s="134">
        <v>213</v>
      </c>
      <c r="D46" s="471"/>
      <c r="E46" s="133"/>
      <c r="F46" s="138"/>
      <c r="G46" s="131">
        <v>0</v>
      </c>
      <c r="H46" s="135"/>
      <c r="I46" s="131">
        <v>0</v>
      </c>
    </row>
    <row r="47" spans="1:10" ht="16.5" customHeight="1">
      <c r="A47" s="109" t="s">
        <v>503</v>
      </c>
      <c r="B47" s="122"/>
      <c r="C47" s="134">
        <v>214</v>
      </c>
      <c r="D47" s="471"/>
      <c r="E47" s="133"/>
      <c r="F47" s="138"/>
      <c r="G47" s="131">
        <v>0</v>
      </c>
      <c r="H47" s="135"/>
      <c r="I47" s="131">
        <v>0</v>
      </c>
    </row>
    <row r="48" spans="1:10" ht="16.5" customHeight="1">
      <c r="A48" s="109" t="s">
        <v>504</v>
      </c>
      <c r="B48" s="122"/>
      <c r="C48" s="134">
        <v>215</v>
      </c>
      <c r="D48" s="471"/>
      <c r="E48" s="133"/>
      <c r="F48" s="138"/>
      <c r="G48" s="131">
        <v>0</v>
      </c>
      <c r="H48" s="135"/>
      <c r="I48" s="131"/>
    </row>
    <row r="49" spans="1:9" ht="15" customHeight="1">
      <c r="A49" s="109" t="s">
        <v>505</v>
      </c>
      <c r="B49" s="122"/>
      <c r="C49" s="134">
        <v>216</v>
      </c>
      <c r="D49" s="471"/>
      <c r="E49" s="133" t="s">
        <v>615</v>
      </c>
      <c r="F49" s="138"/>
      <c r="G49" s="131">
        <v>27696505668</v>
      </c>
      <c r="H49" s="135"/>
      <c r="I49" s="131">
        <v>27145362135</v>
      </c>
    </row>
    <row r="50" spans="1:9" ht="16.5" customHeight="1">
      <c r="A50" s="109" t="s">
        <v>506</v>
      </c>
      <c r="B50" s="122"/>
      <c r="C50" s="134">
        <v>219</v>
      </c>
      <c r="D50" s="471"/>
      <c r="E50" s="133"/>
      <c r="F50" s="138"/>
      <c r="G50" s="131">
        <v>-1347362135</v>
      </c>
      <c r="H50" s="135"/>
      <c r="I50" s="131">
        <v>-1347362135</v>
      </c>
    </row>
    <row r="51" spans="1:9" ht="15" customHeight="1">
      <c r="A51" s="122" t="s">
        <v>365</v>
      </c>
      <c r="B51" s="122"/>
      <c r="C51" s="470">
        <v>220</v>
      </c>
      <c r="D51" s="471"/>
      <c r="E51" s="133"/>
      <c r="F51" s="472"/>
      <c r="G51" s="126">
        <f>G52+G58+G55</f>
        <v>37473882024</v>
      </c>
      <c r="H51" s="127"/>
      <c r="I51" s="477">
        <f>I52+BCKQKD!I58+I55+I58</f>
        <v>29352367235</v>
      </c>
    </row>
    <row r="52" spans="1:9" ht="15" customHeight="1">
      <c r="A52" s="109" t="s">
        <v>303</v>
      </c>
      <c r="B52" s="109"/>
      <c r="C52" s="134">
        <v>221</v>
      </c>
      <c r="D52" s="134"/>
      <c r="E52" s="133" t="s">
        <v>446</v>
      </c>
      <c r="G52" s="131">
        <f>G53+G54</f>
        <v>37333101722</v>
      </c>
      <c r="H52" s="135"/>
      <c r="I52" s="131">
        <f t="shared" ref="I52" si="5">I53+I54</f>
        <v>29249810010</v>
      </c>
    </row>
    <row r="53" spans="1:9" s="151" customFormat="1" ht="15" customHeight="1">
      <c r="A53" s="145" t="s">
        <v>298</v>
      </c>
      <c r="B53" s="145"/>
      <c r="C53" s="134">
        <v>222</v>
      </c>
      <c r="D53" s="474"/>
      <c r="E53" s="146"/>
      <c r="F53" s="147"/>
      <c r="G53" s="148">
        <v>53058789670</v>
      </c>
      <c r="H53" s="149"/>
      <c r="I53" s="148">
        <v>42660103740</v>
      </c>
    </row>
    <row r="54" spans="1:9" s="151" customFormat="1" ht="15" customHeight="1">
      <c r="A54" s="145" t="s">
        <v>300</v>
      </c>
      <c r="B54" s="145"/>
      <c r="C54" s="134">
        <v>223</v>
      </c>
      <c r="D54" s="474"/>
      <c r="E54" s="146"/>
      <c r="F54" s="147"/>
      <c r="G54" s="148">
        <v>-15725687948</v>
      </c>
      <c r="H54" s="149"/>
      <c r="I54" s="148">
        <v>-13410293730</v>
      </c>
    </row>
    <row r="55" spans="1:9" ht="16.5" customHeight="1">
      <c r="A55" s="109" t="s">
        <v>307</v>
      </c>
      <c r="B55" s="109"/>
      <c r="C55" s="134">
        <v>224</v>
      </c>
      <c r="D55" s="134"/>
      <c r="E55" s="462"/>
      <c r="G55" s="131">
        <f>SUM(G56:G57)</f>
        <v>0</v>
      </c>
      <c r="H55" s="135"/>
      <c r="I55" s="131">
        <v>0</v>
      </c>
    </row>
    <row r="56" spans="1:9" s="151" customFormat="1" ht="16.5" customHeight="1">
      <c r="A56" s="145" t="s">
        <v>298</v>
      </c>
      <c r="B56" s="145"/>
      <c r="C56" s="134">
        <v>225</v>
      </c>
      <c r="D56" s="474"/>
      <c r="E56" s="146"/>
      <c r="F56" s="147"/>
      <c r="G56" s="131">
        <v>0</v>
      </c>
      <c r="H56" s="149"/>
      <c r="I56" s="148">
        <v>0</v>
      </c>
    </row>
    <row r="57" spans="1:9" s="151" customFormat="1" ht="16.5" customHeight="1">
      <c r="A57" s="145" t="s">
        <v>300</v>
      </c>
      <c r="B57" s="145"/>
      <c r="C57" s="134">
        <v>226</v>
      </c>
      <c r="D57" s="474"/>
      <c r="E57" s="146"/>
      <c r="F57" s="147"/>
      <c r="G57" s="131">
        <v>0</v>
      </c>
      <c r="H57" s="149"/>
      <c r="I57" s="148">
        <v>0</v>
      </c>
    </row>
    <row r="58" spans="1:9" ht="15" customHeight="1">
      <c r="A58" s="109" t="s">
        <v>304</v>
      </c>
      <c r="B58" s="109"/>
      <c r="C58" s="134">
        <v>227</v>
      </c>
      <c r="D58" s="134"/>
      <c r="E58" s="133" t="s">
        <v>447</v>
      </c>
      <c r="G58" s="131">
        <f>SUM(G59:G60)</f>
        <v>140780302</v>
      </c>
      <c r="H58" s="135"/>
      <c r="I58" s="131">
        <f>I59+I60</f>
        <v>102557225</v>
      </c>
    </row>
    <row r="59" spans="1:9" s="151" customFormat="1" ht="15" customHeight="1">
      <c r="A59" s="145" t="s">
        <v>298</v>
      </c>
      <c r="B59" s="145"/>
      <c r="C59" s="474">
        <v>228</v>
      </c>
      <c r="D59" s="474"/>
      <c r="E59" s="146"/>
      <c r="F59" s="147"/>
      <c r="G59" s="148">
        <v>645933346</v>
      </c>
      <c r="H59" s="149"/>
      <c r="I59" s="148">
        <v>570933346</v>
      </c>
    </row>
    <row r="60" spans="1:9" s="151" customFormat="1" ht="15" customHeight="1">
      <c r="A60" s="145" t="s">
        <v>300</v>
      </c>
      <c r="B60" s="145"/>
      <c r="C60" s="474">
        <v>229</v>
      </c>
      <c r="D60" s="474"/>
      <c r="E60" s="146"/>
      <c r="F60" s="147"/>
      <c r="G60" s="148">
        <v>-505153044</v>
      </c>
      <c r="H60" s="149"/>
      <c r="I60" s="148">
        <v>-468376121</v>
      </c>
    </row>
    <row r="61" spans="1:9" ht="15" customHeight="1">
      <c r="A61" s="122" t="s">
        <v>360</v>
      </c>
      <c r="B61" s="122"/>
      <c r="C61" s="470">
        <v>230</v>
      </c>
      <c r="D61" s="471"/>
      <c r="E61" s="133" t="s">
        <v>448</v>
      </c>
      <c r="F61" s="472"/>
      <c r="G61" s="126">
        <f>G62+G63</f>
        <v>160583843690</v>
      </c>
      <c r="H61" s="140"/>
      <c r="I61" s="126">
        <f>I62+I63</f>
        <v>162758485077</v>
      </c>
    </row>
    <row r="62" spans="1:9" ht="15" customHeight="1">
      <c r="A62" s="109" t="s">
        <v>298</v>
      </c>
      <c r="B62" s="109"/>
      <c r="C62" s="134">
        <v>231</v>
      </c>
      <c r="D62" s="474"/>
      <c r="E62" s="133"/>
      <c r="F62" s="138"/>
      <c r="G62" s="131">
        <v>182253563929</v>
      </c>
      <c r="H62" s="132"/>
      <c r="I62" s="131">
        <v>182543817277</v>
      </c>
    </row>
    <row r="63" spans="1:9" ht="15" customHeight="1">
      <c r="A63" s="109" t="s">
        <v>300</v>
      </c>
      <c r="B63" s="109"/>
      <c r="C63" s="134">
        <v>232</v>
      </c>
      <c r="D63" s="474"/>
      <c r="E63" s="133"/>
      <c r="F63" s="138"/>
      <c r="G63" s="131">
        <v>-21669720239</v>
      </c>
      <c r="H63" s="132"/>
      <c r="I63" s="131">
        <v>-19785332200</v>
      </c>
    </row>
    <row r="64" spans="1:9" s="124" customFormat="1" ht="15" customHeight="1">
      <c r="A64" s="122" t="s">
        <v>507</v>
      </c>
      <c r="B64" s="122"/>
      <c r="C64" s="470">
        <v>240</v>
      </c>
      <c r="D64" s="471"/>
      <c r="E64" s="133"/>
      <c r="F64" s="472"/>
      <c r="G64" s="126">
        <f>SUM(G65:G66)</f>
        <v>446891751235</v>
      </c>
      <c r="H64" s="126">
        <f t="shared" ref="H64:I64" si="6">SUM(H65:H66)</f>
        <v>0</v>
      </c>
      <c r="I64" s="126">
        <f t="shared" si="6"/>
        <v>305493460491</v>
      </c>
    </row>
    <row r="65" spans="1:10" ht="15" customHeight="1">
      <c r="A65" s="109" t="s">
        <v>508</v>
      </c>
      <c r="B65" s="109"/>
      <c r="C65" s="134">
        <v>241</v>
      </c>
      <c r="D65" s="474"/>
      <c r="E65" s="133"/>
      <c r="F65" s="138"/>
      <c r="G65" s="131">
        <v>0</v>
      </c>
      <c r="H65" s="132"/>
      <c r="I65" s="131"/>
    </row>
    <row r="66" spans="1:10" ht="15" customHeight="1">
      <c r="A66" s="109" t="s">
        <v>509</v>
      </c>
      <c r="B66" s="109"/>
      <c r="C66" s="134">
        <v>242</v>
      </c>
      <c r="D66" s="134"/>
      <c r="E66" s="133" t="s">
        <v>618</v>
      </c>
      <c r="F66" s="138"/>
      <c r="G66" s="131">
        <v>446891751235</v>
      </c>
      <c r="H66" s="473"/>
      <c r="I66" s="137">
        <v>305493460491</v>
      </c>
      <c r="J66" s="157"/>
    </row>
    <row r="67" spans="1:10" s="124" customFormat="1" ht="15" customHeight="1">
      <c r="A67" s="122" t="s">
        <v>510</v>
      </c>
      <c r="B67" s="122"/>
      <c r="C67" s="470">
        <v>250</v>
      </c>
      <c r="D67" s="471"/>
      <c r="E67" s="152"/>
      <c r="G67" s="126">
        <f>SUM(G68:G72)</f>
        <v>17900000000</v>
      </c>
      <c r="H67" s="126"/>
      <c r="I67" s="126">
        <f t="shared" ref="I67" si="7">SUM(I68:I71)</f>
        <v>17859067344</v>
      </c>
    </row>
    <row r="68" spans="1:10" ht="15" customHeight="1">
      <c r="A68" s="109" t="s">
        <v>301</v>
      </c>
      <c r="B68" s="109"/>
      <c r="C68" s="134">
        <v>251</v>
      </c>
      <c r="D68" s="474"/>
      <c r="E68" s="133"/>
      <c r="G68" s="131">
        <v>0</v>
      </c>
      <c r="H68" s="153"/>
      <c r="I68" s="131">
        <v>0</v>
      </c>
    </row>
    <row r="69" spans="1:10" ht="15" customHeight="1">
      <c r="A69" s="109" t="s">
        <v>302</v>
      </c>
      <c r="B69" s="109"/>
      <c r="C69" s="134">
        <v>252</v>
      </c>
      <c r="D69" s="474"/>
      <c r="E69" s="152"/>
      <c r="G69" s="131">
        <v>17900000000</v>
      </c>
      <c r="H69" s="131"/>
      <c r="I69" s="131">
        <v>17859067344</v>
      </c>
    </row>
    <row r="70" spans="1:10" ht="15" customHeight="1">
      <c r="A70" s="109" t="s">
        <v>511</v>
      </c>
      <c r="B70" s="109"/>
      <c r="C70" s="134">
        <v>253</v>
      </c>
      <c r="D70" s="474"/>
      <c r="E70" s="144"/>
      <c r="G70" s="131">
        <v>0</v>
      </c>
      <c r="H70" s="131"/>
      <c r="I70" s="131">
        <v>0</v>
      </c>
    </row>
    <row r="71" spans="1:10" ht="16.5" customHeight="1">
      <c r="A71" s="109" t="s">
        <v>512</v>
      </c>
      <c r="B71" s="109"/>
      <c r="C71" s="134">
        <v>254</v>
      </c>
      <c r="D71" s="474"/>
      <c r="E71" s="152"/>
      <c r="G71" s="131">
        <v>0</v>
      </c>
      <c r="H71" s="153"/>
      <c r="I71" s="153">
        <v>0</v>
      </c>
    </row>
    <row r="72" spans="1:10" ht="16.5" customHeight="1">
      <c r="A72" s="109" t="s">
        <v>513</v>
      </c>
      <c r="B72" s="109"/>
      <c r="C72" s="134">
        <v>255</v>
      </c>
      <c r="D72" s="474"/>
      <c r="E72" s="152"/>
      <c r="G72" s="131">
        <v>0</v>
      </c>
      <c r="H72" s="153"/>
      <c r="I72" s="153"/>
    </row>
    <row r="73" spans="1:10" s="124" customFormat="1">
      <c r="A73" s="122" t="s">
        <v>516</v>
      </c>
      <c r="B73" s="122"/>
      <c r="C73" s="470">
        <v>260</v>
      </c>
      <c r="D73" s="471"/>
      <c r="E73" s="152"/>
      <c r="G73" s="126">
        <f>SUM(G74:G78)</f>
        <v>114326717835</v>
      </c>
      <c r="H73" s="126">
        <f t="shared" ref="H73:I73" si="8">SUM(H74:H78)</f>
        <v>0</v>
      </c>
      <c r="I73" s="126">
        <f t="shared" si="8"/>
        <v>123854526805</v>
      </c>
    </row>
    <row r="74" spans="1:10" s="124" customFormat="1">
      <c r="A74" s="109" t="s">
        <v>308</v>
      </c>
      <c r="B74" s="109"/>
      <c r="C74" s="134">
        <v>261</v>
      </c>
      <c r="D74" s="471"/>
      <c r="E74" s="144" t="s">
        <v>619</v>
      </c>
      <c r="G74" s="131">
        <v>48342715093</v>
      </c>
      <c r="H74" s="132"/>
      <c r="I74" s="131">
        <v>45381559779</v>
      </c>
    </row>
    <row r="75" spans="1:10" s="124" customFormat="1">
      <c r="A75" s="109" t="s">
        <v>288</v>
      </c>
      <c r="B75" s="109"/>
      <c r="C75" s="134">
        <v>262</v>
      </c>
      <c r="D75" s="471"/>
      <c r="E75" s="144" t="s">
        <v>620</v>
      </c>
      <c r="F75" s="122"/>
      <c r="G75" s="131">
        <v>1581837171</v>
      </c>
      <c r="H75" s="129"/>
      <c r="I75" s="131">
        <v>1417084671</v>
      </c>
    </row>
    <row r="76" spans="1:10" s="124" customFormat="1">
      <c r="A76" s="109" t="s">
        <v>514</v>
      </c>
      <c r="B76" s="109"/>
      <c r="C76" s="134">
        <v>263</v>
      </c>
      <c r="D76" s="471"/>
      <c r="E76" s="144"/>
      <c r="F76" s="122"/>
      <c r="G76" s="131"/>
      <c r="H76" s="129"/>
      <c r="I76" s="131"/>
    </row>
    <row r="77" spans="1:10" s="124" customFormat="1">
      <c r="A77" s="109" t="s">
        <v>515</v>
      </c>
      <c r="B77" s="109"/>
      <c r="C77" s="134">
        <v>268</v>
      </c>
      <c r="D77" s="471"/>
      <c r="E77" s="152"/>
      <c r="F77" s="122"/>
      <c r="G77" s="131">
        <v>0</v>
      </c>
      <c r="H77" s="129"/>
      <c r="I77" s="131">
        <v>6834610641</v>
      </c>
    </row>
    <row r="78" spans="1:10">
      <c r="A78" s="109" t="s">
        <v>651</v>
      </c>
      <c r="B78" s="109"/>
      <c r="C78" s="134">
        <v>269</v>
      </c>
      <c r="D78" s="474"/>
      <c r="E78" s="466"/>
      <c r="F78" s="109"/>
      <c r="G78" s="131">
        <v>64402165571</v>
      </c>
      <c r="H78" s="129"/>
      <c r="I78" s="131">
        <v>70221271714</v>
      </c>
    </row>
    <row r="79" spans="1:10" ht="16.5" thickBot="1">
      <c r="A79" s="320" t="s">
        <v>483</v>
      </c>
      <c r="B79" s="469"/>
      <c r="C79" s="470">
        <v>270</v>
      </c>
      <c r="D79" s="471"/>
      <c r="E79" s="133"/>
      <c r="F79" s="125"/>
      <c r="G79" s="154">
        <f>G14+G41</f>
        <v>1731549251615</v>
      </c>
      <c r="H79" s="155"/>
      <c r="I79" s="154">
        <f>I14+I41</f>
        <v>1392932243353</v>
      </c>
    </row>
    <row r="80" spans="1:10" ht="5.25" customHeight="1" thickTop="1">
      <c r="A80" s="364"/>
      <c r="B80" s="469"/>
      <c r="C80" s="470"/>
      <c r="D80" s="471"/>
      <c r="E80" s="133"/>
      <c r="F80" s="125"/>
      <c r="G80" s="365"/>
      <c r="H80" s="155"/>
      <c r="I80" s="365"/>
    </row>
    <row r="81" spans="1:9">
      <c r="A81" s="310"/>
      <c r="B81" s="311"/>
      <c r="C81" s="311"/>
      <c r="D81" s="311"/>
      <c r="E81" s="463"/>
      <c r="F81" s="311"/>
      <c r="G81" s="313"/>
      <c r="H81" s="311"/>
      <c r="I81" s="311"/>
    </row>
    <row r="82" spans="1:9">
      <c r="A82" s="603"/>
      <c r="B82" s="185"/>
      <c r="C82" s="185"/>
      <c r="D82" s="185"/>
      <c r="E82" s="451"/>
      <c r="F82" s="185"/>
      <c r="G82" s="117"/>
      <c r="H82" s="185"/>
      <c r="I82" s="185"/>
    </row>
    <row r="83" spans="1:9">
      <c r="A83" s="603"/>
      <c r="B83" s="185"/>
      <c r="C83" s="185"/>
      <c r="D83" s="185"/>
      <c r="E83" s="451"/>
      <c r="F83" s="185"/>
      <c r="G83" s="117"/>
      <c r="H83" s="185"/>
      <c r="I83" s="185"/>
    </row>
    <row r="84" spans="1:9">
      <c r="A84" s="603"/>
      <c r="B84" s="185"/>
      <c r="C84" s="185"/>
      <c r="D84" s="185"/>
      <c r="E84" s="451"/>
      <c r="F84" s="185"/>
      <c r="G84" s="117"/>
      <c r="H84" s="185"/>
      <c r="I84" s="185"/>
    </row>
    <row r="85" spans="1:9">
      <c r="A85" s="603"/>
      <c r="B85" s="185"/>
      <c r="C85" s="185"/>
      <c r="D85" s="185"/>
      <c r="E85" s="451"/>
      <c r="F85" s="185"/>
      <c r="G85" s="117"/>
      <c r="H85" s="185"/>
      <c r="I85" s="185"/>
    </row>
    <row r="86" spans="1:9">
      <c r="A86" s="603"/>
      <c r="B86" s="185"/>
      <c r="C86" s="185"/>
      <c r="D86" s="185"/>
      <c r="E86" s="451"/>
      <c r="F86" s="185"/>
      <c r="G86" s="117"/>
      <c r="H86" s="185"/>
      <c r="I86" s="185"/>
    </row>
    <row r="87" spans="1:9">
      <c r="A87" s="603"/>
      <c r="B87" s="185"/>
      <c r="C87" s="185"/>
      <c r="D87" s="185"/>
      <c r="E87" s="451"/>
      <c r="F87" s="185"/>
      <c r="G87" s="117"/>
      <c r="H87" s="185"/>
      <c r="I87" s="185"/>
    </row>
    <row r="88" spans="1:9">
      <c r="A88" s="603"/>
      <c r="B88" s="185"/>
      <c r="C88" s="185"/>
      <c r="D88" s="185"/>
      <c r="E88" s="451"/>
      <c r="F88" s="185"/>
      <c r="G88" s="117"/>
      <c r="H88" s="185"/>
      <c r="I88" s="185"/>
    </row>
    <row r="89" spans="1:9">
      <c r="A89" s="603"/>
      <c r="B89" s="185"/>
      <c r="C89" s="185"/>
      <c r="D89" s="185"/>
      <c r="E89" s="451"/>
      <c r="F89" s="185"/>
      <c r="G89" s="117"/>
      <c r="H89" s="185"/>
      <c r="I89" s="185"/>
    </row>
    <row r="90" spans="1:9">
      <c r="A90" s="603"/>
      <c r="B90" s="185"/>
      <c r="C90" s="185"/>
      <c r="D90" s="185"/>
      <c r="E90" s="451"/>
      <c r="F90" s="185"/>
      <c r="G90" s="117"/>
      <c r="H90" s="185"/>
      <c r="I90" s="185"/>
    </row>
    <row r="91" spans="1:9">
      <c r="A91" s="603"/>
      <c r="B91" s="185"/>
      <c r="C91" s="185"/>
      <c r="D91" s="185"/>
      <c r="E91" s="451"/>
      <c r="F91" s="185"/>
      <c r="G91" s="117"/>
      <c r="H91" s="185"/>
      <c r="I91" s="185"/>
    </row>
    <row r="92" spans="1:9">
      <c r="A92" s="603"/>
      <c r="B92" s="185"/>
      <c r="C92" s="185"/>
      <c r="D92" s="185"/>
      <c r="E92" s="451"/>
      <c r="F92" s="185"/>
      <c r="G92" s="117"/>
      <c r="H92" s="185"/>
      <c r="I92" s="185"/>
    </row>
    <row r="93" spans="1:9">
      <c r="A93" s="603"/>
      <c r="B93" s="185"/>
      <c r="C93" s="185"/>
      <c r="D93" s="185"/>
      <c r="E93" s="451"/>
      <c r="F93" s="185"/>
      <c r="G93" s="117"/>
      <c r="H93" s="185"/>
      <c r="I93" s="185"/>
    </row>
    <row r="94" spans="1:9">
      <c r="A94" s="603"/>
      <c r="B94" s="185"/>
      <c r="C94" s="185"/>
      <c r="D94" s="185"/>
      <c r="E94" s="451"/>
      <c r="F94" s="185"/>
      <c r="G94" s="117"/>
      <c r="H94" s="185"/>
      <c r="I94" s="185"/>
    </row>
    <row r="95" spans="1:9">
      <c r="A95" s="603"/>
      <c r="B95" s="185"/>
      <c r="C95" s="185"/>
      <c r="D95" s="185"/>
      <c r="E95" s="451"/>
      <c r="F95" s="185"/>
      <c r="G95" s="117"/>
      <c r="H95" s="185"/>
      <c r="I95" s="185"/>
    </row>
    <row r="96" spans="1:9">
      <c r="A96" s="603"/>
      <c r="B96" s="185"/>
      <c r="C96" s="185"/>
      <c r="D96" s="185"/>
      <c r="E96" s="451"/>
      <c r="F96" s="185"/>
      <c r="G96" s="117"/>
      <c r="H96" s="185"/>
      <c r="I96" s="185"/>
    </row>
    <row r="97" spans="1:10" ht="18" customHeight="1">
      <c r="A97" s="737" t="s">
        <v>367</v>
      </c>
      <c r="B97" s="737"/>
      <c r="C97" s="737"/>
      <c r="D97" s="737"/>
      <c r="E97" s="737"/>
      <c r="F97" s="737"/>
      <c r="G97" s="737"/>
      <c r="H97" s="737"/>
      <c r="I97" s="737"/>
    </row>
    <row r="98" spans="1:10" ht="16.5" customHeight="1">
      <c r="A98" s="109"/>
      <c r="B98" s="109"/>
      <c r="C98" s="109"/>
      <c r="D98" s="109"/>
      <c r="F98" s="109"/>
      <c r="G98" s="120"/>
      <c r="H98" s="109"/>
      <c r="I98" s="121" t="s">
        <v>305</v>
      </c>
    </row>
    <row r="99" spans="1:10" s="124" customFormat="1" ht="9.75" customHeight="1">
      <c r="A99" s="738" t="s">
        <v>0</v>
      </c>
      <c r="B99" s="122"/>
      <c r="C99" s="743" t="s">
        <v>287</v>
      </c>
      <c r="D99" s="122"/>
      <c r="E99" s="726" t="s">
        <v>413</v>
      </c>
      <c r="F99" s="122"/>
      <c r="G99" s="730" t="str">
        <f>G11</f>
        <v>30/6/2015</v>
      </c>
      <c r="H99" s="123"/>
      <c r="I99" s="741" t="str">
        <f>I11</f>
        <v>01/01/2015</v>
      </c>
    </row>
    <row r="100" spans="1:10" s="124" customFormat="1" ht="9.75" customHeight="1">
      <c r="A100" s="739"/>
      <c r="B100" s="122"/>
      <c r="C100" s="744"/>
      <c r="D100" s="470"/>
      <c r="E100" s="727"/>
      <c r="F100" s="125"/>
      <c r="G100" s="731"/>
      <c r="H100" s="123"/>
      <c r="I100" s="742"/>
    </row>
    <row r="101" spans="1:10" ht="18" customHeight="1">
      <c r="A101" s="321" t="s">
        <v>4</v>
      </c>
      <c r="B101" s="122"/>
      <c r="C101" s="470">
        <v>300</v>
      </c>
      <c r="D101" s="471"/>
      <c r="E101" s="133"/>
      <c r="F101" s="158"/>
      <c r="G101" s="128">
        <f>G102+G117</f>
        <v>780546298915</v>
      </c>
      <c r="H101" s="128"/>
      <c r="I101" s="128">
        <f>I102+I117</f>
        <v>847553706507</v>
      </c>
    </row>
    <row r="102" spans="1:10" ht="18" customHeight="1">
      <c r="A102" s="122" t="s">
        <v>357</v>
      </c>
      <c r="B102" s="122"/>
      <c r="C102" s="470">
        <v>310</v>
      </c>
      <c r="D102" s="471"/>
      <c r="E102" s="133"/>
      <c r="F102" s="158"/>
      <c r="G102" s="128">
        <f>SUM(G103:G116)</f>
        <v>138887478494</v>
      </c>
      <c r="H102" s="128"/>
      <c r="I102" s="128">
        <f>SUM(I103:I114)</f>
        <v>272974762179</v>
      </c>
    </row>
    <row r="103" spans="1:10" ht="18" customHeight="1">
      <c r="A103" s="109" t="s">
        <v>517</v>
      </c>
      <c r="B103" s="109"/>
      <c r="C103" s="134">
        <v>311</v>
      </c>
      <c r="D103" s="474"/>
      <c r="E103" s="133" t="s">
        <v>622</v>
      </c>
      <c r="F103" s="159"/>
      <c r="G103" s="136">
        <v>2175628264</v>
      </c>
      <c r="H103" s="136"/>
      <c r="I103" s="136">
        <v>78715125339</v>
      </c>
    </row>
    <row r="104" spans="1:10" ht="18" customHeight="1">
      <c r="A104" s="109" t="s">
        <v>518</v>
      </c>
      <c r="B104" s="109"/>
      <c r="C104" s="134">
        <v>312</v>
      </c>
      <c r="D104" s="474"/>
      <c r="E104" s="133"/>
      <c r="F104" s="159"/>
      <c r="G104" s="136">
        <v>33998217685</v>
      </c>
      <c r="H104" s="136"/>
      <c r="I104" s="136">
        <v>11039500</v>
      </c>
    </row>
    <row r="105" spans="1:10" ht="18" customHeight="1">
      <c r="A105" s="109" t="s">
        <v>519</v>
      </c>
      <c r="B105" s="109"/>
      <c r="C105" s="134">
        <v>313</v>
      </c>
      <c r="D105" s="474"/>
      <c r="E105" s="133" t="s">
        <v>26</v>
      </c>
      <c r="F105" s="159"/>
      <c r="G105" s="136">
        <v>24678397178</v>
      </c>
      <c r="H105" s="136"/>
      <c r="I105" s="136">
        <v>46138885957</v>
      </c>
      <c r="J105" s="157"/>
    </row>
    <row r="106" spans="1:10" ht="18" customHeight="1">
      <c r="A106" s="109" t="s">
        <v>520</v>
      </c>
      <c r="B106" s="109"/>
      <c r="C106" s="134">
        <v>314</v>
      </c>
      <c r="D106" s="474"/>
      <c r="E106" s="462"/>
      <c r="F106" s="159"/>
      <c r="G106" s="136">
        <v>4180431598</v>
      </c>
      <c r="H106" s="136"/>
      <c r="I106" s="181">
        <v>3965381243</v>
      </c>
    </row>
    <row r="107" spans="1:10" ht="18" customHeight="1">
      <c r="A107" s="109" t="s">
        <v>521</v>
      </c>
      <c r="B107" s="109"/>
      <c r="C107" s="134">
        <v>315</v>
      </c>
      <c r="D107" s="474"/>
      <c r="E107" s="133" t="s">
        <v>623</v>
      </c>
      <c r="F107" s="159"/>
      <c r="G107" s="136">
        <v>18924010948</v>
      </c>
      <c r="H107" s="136"/>
      <c r="I107" s="136">
        <v>20187965807</v>
      </c>
    </row>
    <row r="108" spans="1:10" ht="18" customHeight="1">
      <c r="A108" s="109" t="s">
        <v>522</v>
      </c>
      <c r="B108" s="109"/>
      <c r="C108" s="134">
        <v>316</v>
      </c>
      <c r="D108" s="474"/>
      <c r="E108" s="133"/>
      <c r="F108" s="159"/>
      <c r="G108" s="136">
        <v>0</v>
      </c>
      <c r="H108" s="136"/>
      <c r="I108" s="136">
        <v>0</v>
      </c>
    </row>
    <row r="109" spans="1:10" ht="18" customHeight="1">
      <c r="A109" s="109" t="s">
        <v>523</v>
      </c>
      <c r="B109" s="109"/>
      <c r="C109" s="134">
        <v>317</v>
      </c>
      <c r="D109" s="474"/>
      <c r="E109" s="133"/>
      <c r="F109" s="160"/>
      <c r="G109" s="136">
        <v>0</v>
      </c>
      <c r="H109" s="136"/>
      <c r="I109" s="182">
        <v>0</v>
      </c>
    </row>
    <row r="110" spans="1:10" ht="18" customHeight="1">
      <c r="A110" s="109" t="s">
        <v>524</v>
      </c>
      <c r="B110" s="109"/>
      <c r="C110" s="134">
        <v>318</v>
      </c>
      <c r="D110" s="474"/>
      <c r="E110" s="133" t="s">
        <v>624</v>
      </c>
      <c r="F110" s="160"/>
      <c r="G110" s="136">
        <v>1560971967</v>
      </c>
      <c r="H110" s="136"/>
      <c r="I110" s="182"/>
    </row>
    <row r="111" spans="1:10" ht="18" customHeight="1">
      <c r="A111" s="109" t="s">
        <v>296</v>
      </c>
      <c r="B111" s="109"/>
      <c r="C111" s="134">
        <v>319</v>
      </c>
      <c r="D111" s="474"/>
      <c r="E111" s="133" t="s">
        <v>625</v>
      </c>
      <c r="F111" s="160"/>
      <c r="G111" s="136">
        <v>1497288201</v>
      </c>
      <c r="H111" s="136"/>
      <c r="I111" s="182">
        <v>26514719021</v>
      </c>
    </row>
    <row r="112" spans="1:10" ht="18" customHeight="1">
      <c r="A112" s="109" t="s">
        <v>525</v>
      </c>
      <c r="B112" s="109"/>
      <c r="C112" s="134">
        <v>320</v>
      </c>
      <c r="D112" s="474"/>
      <c r="E112" s="133" t="s">
        <v>626</v>
      </c>
      <c r="F112" s="159"/>
      <c r="G112" s="136">
        <v>37046223833</v>
      </c>
      <c r="H112" s="136"/>
      <c r="I112" s="136">
        <v>93531558855</v>
      </c>
    </row>
    <row r="113" spans="1:9" ht="18" customHeight="1">
      <c r="A113" s="109" t="s">
        <v>526</v>
      </c>
      <c r="B113" s="109"/>
      <c r="C113" s="134">
        <v>321</v>
      </c>
      <c r="D113" s="474"/>
      <c r="E113" s="133">
        <v>0</v>
      </c>
      <c r="F113" s="162"/>
      <c r="G113" s="136">
        <v>0</v>
      </c>
      <c r="H113" s="136"/>
      <c r="I113" s="136">
        <v>0</v>
      </c>
    </row>
    <row r="114" spans="1:9" ht="18" customHeight="1">
      <c r="A114" s="109" t="s">
        <v>527</v>
      </c>
      <c r="B114" s="109"/>
      <c r="C114" s="134">
        <v>322</v>
      </c>
      <c r="D114" s="474"/>
      <c r="E114" s="133"/>
      <c r="F114" s="162"/>
      <c r="G114" s="136">
        <v>14826308820</v>
      </c>
      <c r="H114" s="136"/>
      <c r="I114" s="136">
        <v>3910086457</v>
      </c>
    </row>
    <row r="115" spans="1:9" ht="18" customHeight="1">
      <c r="A115" s="109" t="s">
        <v>528</v>
      </c>
      <c r="B115" s="109"/>
      <c r="C115" s="134">
        <v>323</v>
      </c>
      <c r="D115" s="474"/>
      <c r="E115" s="133"/>
      <c r="F115" s="162"/>
      <c r="G115" s="136">
        <v>0</v>
      </c>
      <c r="H115" s="136"/>
      <c r="I115" s="136"/>
    </row>
    <row r="116" spans="1:9" ht="18" customHeight="1">
      <c r="A116" s="109" t="s">
        <v>529</v>
      </c>
      <c r="B116" s="109"/>
      <c r="C116" s="134">
        <v>324</v>
      </c>
      <c r="D116" s="474"/>
      <c r="E116" s="133"/>
      <c r="F116" s="162"/>
      <c r="G116" s="136">
        <v>0</v>
      </c>
      <c r="H116" s="136"/>
      <c r="I116" s="136"/>
    </row>
    <row r="117" spans="1:9" ht="18.75" customHeight="1">
      <c r="A117" s="122" t="s">
        <v>366</v>
      </c>
      <c r="B117" s="122"/>
      <c r="C117" s="470">
        <v>330</v>
      </c>
      <c r="D117" s="471"/>
      <c r="E117" s="133"/>
      <c r="F117" s="162"/>
      <c r="G117" s="128">
        <f>SUM(G118:G130)</f>
        <v>641658820421</v>
      </c>
      <c r="H117" s="128"/>
      <c r="I117" s="128">
        <f t="shared" ref="I117" si="9">SUM(I118:I129)</f>
        <v>574578944328</v>
      </c>
    </row>
    <row r="118" spans="1:9" s="109" customFormat="1" ht="16.5" customHeight="1">
      <c r="A118" s="109" t="s">
        <v>297</v>
      </c>
      <c r="C118" s="134">
        <v>331</v>
      </c>
      <c r="E118" s="122" t="s">
        <v>627</v>
      </c>
      <c r="G118" s="136"/>
      <c r="H118" s="130"/>
      <c r="I118" s="182">
        <v>0</v>
      </c>
    </row>
    <row r="119" spans="1:9" s="109" customFormat="1" ht="16.5" customHeight="1">
      <c r="A119" s="109" t="s">
        <v>530</v>
      </c>
      <c r="C119" s="134">
        <v>332</v>
      </c>
      <c r="E119" s="122"/>
      <c r="G119" s="136">
        <v>0</v>
      </c>
      <c r="H119" s="130"/>
      <c r="I119" s="182"/>
    </row>
    <row r="120" spans="1:9" s="109" customFormat="1" ht="16.5" customHeight="1">
      <c r="A120" s="109" t="s">
        <v>531</v>
      </c>
      <c r="C120" s="134">
        <v>333</v>
      </c>
      <c r="E120" s="122" t="s">
        <v>628</v>
      </c>
      <c r="G120" s="136">
        <v>0</v>
      </c>
      <c r="H120" s="130"/>
      <c r="I120" s="182"/>
    </row>
    <row r="121" spans="1:9" s="109" customFormat="1" ht="16.5" customHeight="1">
      <c r="A121" s="109" t="s">
        <v>532</v>
      </c>
      <c r="C121" s="134">
        <v>334</v>
      </c>
      <c r="E121" s="122"/>
      <c r="G121" s="136">
        <v>0</v>
      </c>
      <c r="H121" s="130"/>
      <c r="I121" s="182">
        <v>0</v>
      </c>
    </row>
    <row r="122" spans="1:9" s="109" customFormat="1" ht="16.5" customHeight="1">
      <c r="A122" s="109" t="s">
        <v>533</v>
      </c>
      <c r="C122" s="134">
        <v>335</v>
      </c>
      <c r="E122" s="122"/>
      <c r="G122" s="136">
        <v>0</v>
      </c>
      <c r="H122" s="130"/>
      <c r="I122" s="182"/>
    </row>
    <row r="123" spans="1:9" ht="16.5" customHeight="1">
      <c r="A123" s="109" t="s">
        <v>534</v>
      </c>
      <c r="B123" s="109"/>
      <c r="C123" s="134">
        <v>336</v>
      </c>
      <c r="D123" s="474"/>
      <c r="E123" s="133" t="s">
        <v>629</v>
      </c>
      <c r="F123" s="162"/>
      <c r="G123" s="136">
        <v>147161121383</v>
      </c>
      <c r="H123" s="136"/>
      <c r="I123" s="136">
        <v>198153225566</v>
      </c>
    </row>
    <row r="124" spans="1:9" ht="16.5" customHeight="1">
      <c r="A124" s="109" t="s">
        <v>535</v>
      </c>
      <c r="B124" s="109"/>
      <c r="C124" s="134">
        <v>337</v>
      </c>
      <c r="D124" s="474"/>
      <c r="E124" s="122" t="s">
        <v>630</v>
      </c>
      <c r="F124" s="162"/>
      <c r="G124" s="136">
        <v>3729225734</v>
      </c>
      <c r="H124" s="136"/>
      <c r="I124" s="136">
        <v>3468010302</v>
      </c>
    </row>
    <row r="125" spans="1:9" ht="16.5" customHeight="1">
      <c r="A125" s="109" t="s">
        <v>536</v>
      </c>
      <c r="B125" s="109"/>
      <c r="C125" s="134">
        <v>338</v>
      </c>
      <c r="D125" s="474"/>
      <c r="E125" s="133" t="s">
        <v>631</v>
      </c>
      <c r="F125" s="162"/>
      <c r="G125" s="136">
        <v>489459926251</v>
      </c>
      <c r="H125" s="136"/>
      <c r="I125" s="136">
        <v>371649161407</v>
      </c>
    </row>
    <row r="126" spans="1:9" ht="16.5" customHeight="1">
      <c r="A126" s="109" t="s">
        <v>537</v>
      </c>
      <c r="B126" s="109"/>
      <c r="C126" s="134">
        <v>339</v>
      </c>
      <c r="D126" s="474"/>
      <c r="E126" s="133"/>
      <c r="F126" s="162"/>
      <c r="G126" s="136">
        <v>0</v>
      </c>
      <c r="H126" s="136"/>
      <c r="I126" s="136"/>
    </row>
    <row r="127" spans="1:9" ht="16.5" customHeight="1">
      <c r="A127" s="109" t="s">
        <v>538</v>
      </c>
      <c r="B127" s="109"/>
      <c r="C127" s="134">
        <v>340</v>
      </c>
      <c r="D127" s="474"/>
      <c r="E127" s="133"/>
      <c r="F127" s="162"/>
      <c r="G127" s="136">
        <v>0</v>
      </c>
      <c r="H127" s="136"/>
      <c r="I127" s="136"/>
    </row>
    <row r="128" spans="1:9" ht="16.5" customHeight="1">
      <c r="A128" s="109" t="s">
        <v>539</v>
      </c>
      <c r="B128" s="109"/>
      <c r="C128" s="134">
        <v>341</v>
      </c>
      <c r="D128" s="474"/>
      <c r="E128" s="133"/>
      <c r="F128" s="162"/>
      <c r="G128" s="136">
        <v>0</v>
      </c>
      <c r="H128" s="136"/>
      <c r="I128" s="136">
        <v>0</v>
      </c>
    </row>
    <row r="129" spans="1:9" ht="16.5" customHeight="1">
      <c r="A129" s="109" t="s">
        <v>540</v>
      </c>
      <c r="B129" s="109"/>
      <c r="C129" s="134">
        <v>342</v>
      </c>
      <c r="D129" s="474"/>
      <c r="E129" s="133" t="s">
        <v>467</v>
      </c>
      <c r="F129" s="162"/>
      <c r="G129" s="136">
        <v>1308547053</v>
      </c>
      <c r="H129" s="136"/>
      <c r="I129" s="136">
        <v>1308547053</v>
      </c>
    </row>
    <row r="130" spans="1:9" ht="16.5" customHeight="1">
      <c r="A130" s="109" t="s">
        <v>541</v>
      </c>
      <c r="B130" s="109"/>
      <c r="C130" s="134">
        <v>343</v>
      </c>
      <c r="D130" s="474"/>
      <c r="E130" s="133"/>
      <c r="F130" s="162"/>
      <c r="G130" s="136">
        <v>0</v>
      </c>
      <c r="H130" s="136"/>
      <c r="I130" s="136"/>
    </row>
    <row r="131" spans="1:9" ht="18" customHeight="1">
      <c r="A131" s="321" t="s">
        <v>24</v>
      </c>
      <c r="B131" s="122"/>
      <c r="C131" s="470">
        <v>400</v>
      </c>
      <c r="D131" s="471"/>
      <c r="E131" s="133"/>
      <c r="F131" s="163"/>
      <c r="G131" s="367">
        <f>G132+G150+G149</f>
        <v>951002952700.13989</v>
      </c>
      <c r="H131" s="367">
        <f t="shared" ref="H131:I131" si="10">H132+H150+H149</f>
        <v>971324389907</v>
      </c>
      <c r="I131" s="367">
        <f t="shared" si="10"/>
        <v>545378536846</v>
      </c>
    </row>
    <row r="132" spans="1:9" ht="17.25" customHeight="1">
      <c r="A132" s="122" t="s">
        <v>358</v>
      </c>
      <c r="B132" s="122"/>
      <c r="C132" s="470">
        <v>410</v>
      </c>
      <c r="D132" s="471"/>
      <c r="E132" s="133" t="s">
        <v>468</v>
      </c>
      <c r="F132" s="163"/>
      <c r="G132" s="128">
        <f>SUM(G133:H149)-G134-G146-G147-G149</f>
        <v>814125626078.13989</v>
      </c>
      <c r="H132" s="128">
        <f t="shared" ref="H132:I132" si="11">SUM(H133:I149)-H134-H146-H147-H149</f>
        <v>971324389907</v>
      </c>
      <c r="I132" s="128">
        <f t="shared" si="11"/>
        <v>466346197594</v>
      </c>
    </row>
    <row r="133" spans="1:9" s="109" customFormat="1" ht="17.25" customHeight="1">
      <c r="A133" s="164" t="s">
        <v>542</v>
      </c>
      <c r="C133" s="134">
        <v>411</v>
      </c>
      <c r="E133" s="470"/>
      <c r="G133" s="136">
        <v>686239960000</v>
      </c>
      <c r="H133" s="130"/>
      <c r="I133" s="182">
        <v>343119980000</v>
      </c>
    </row>
    <row r="134" spans="1:9" s="145" customFormat="1" ht="17.25" customHeight="1">
      <c r="A134" s="440" t="s">
        <v>543</v>
      </c>
      <c r="C134" s="474" t="s">
        <v>559</v>
      </c>
      <c r="E134" s="471"/>
      <c r="G134" s="150">
        <f>G133</f>
        <v>686239960000</v>
      </c>
      <c r="H134" s="441"/>
      <c r="I134" s="442">
        <f>I133</f>
        <v>343119980000</v>
      </c>
    </row>
    <row r="135" spans="1:9" s="145" customFormat="1" ht="17.25" customHeight="1">
      <c r="A135" s="440" t="s">
        <v>544</v>
      </c>
      <c r="C135" s="474" t="s">
        <v>560</v>
      </c>
      <c r="E135" s="471"/>
      <c r="G135" s="150"/>
      <c r="H135" s="441"/>
      <c r="I135" s="442"/>
    </row>
    <row r="136" spans="1:9" s="109" customFormat="1" ht="17.25" customHeight="1">
      <c r="A136" s="109" t="s">
        <v>361</v>
      </c>
      <c r="C136" s="134">
        <v>412</v>
      </c>
      <c r="E136" s="122"/>
      <c r="G136" s="136">
        <v>0</v>
      </c>
      <c r="H136" s="130"/>
      <c r="I136" s="182">
        <v>0</v>
      </c>
    </row>
    <row r="137" spans="1:9" s="109" customFormat="1" ht="17.25" customHeight="1">
      <c r="A137" s="109" t="s">
        <v>545</v>
      </c>
      <c r="C137" s="134">
        <v>413</v>
      </c>
      <c r="E137" s="122"/>
      <c r="G137" s="136">
        <v>0</v>
      </c>
      <c r="H137" s="130"/>
      <c r="I137" s="182"/>
    </row>
    <row r="138" spans="1:9" s="109" customFormat="1" ht="17.25" customHeight="1">
      <c r="A138" s="109" t="s">
        <v>546</v>
      </c>
      <c r="C138" s="134">
        <v>414</v>
      </c>
      <c r="E138" s="122"/>
      <c r="G138" s="136">
        <v>0</v>
      </c>
      <c r="H138" s="130"/>
      <c r="I138" s="182">
        <v>0</v>
      </c>
    </row>
    <row r="139" spans="1:9" s="109" customFormat="1" ht="17.25" customHeight="1">
      <c r="A139" s="109" t="s">
        <v>547</v>
      </c>
      <c r="C139" s="134">
        <v>415</v>
      </c>
      <c r="E139" s="122"/>
      <c r="G139" s="136">
        <v>0</v>
      </c>
      <c r="H139" s="130"/>
      <c r="I139" s="182">
        <v>0</v>
      </c>
    </row>
    <row r="140" spans="1:9" s="109" customFormat="1" ht="17.25" customHeight="1">
      <c r="A140" s="109" t="s">
        <v>548</v>
      </c>
      <c r="C140" s="134">
        <v>416</v>
      </c>
      <c r="E140" s="122"/>
      <c r="G140" s="136">
        <v>0</v>
      </c>
      <c r="H140" s="130"/>
      <c r="I140" s="182">
        <v>0</v>
      </c>
    </row>
    <row r="141" spans="1:9" ht="17.25" customHeight="1">
      <c r="A141" s="109" t="s">
        <v>549</v>
      </c>
      <c r="B141" s="109"/>
      <c r="C141" s="134">
        <v>417</v>
      </c>
      <c r="D141" s="474"/>
      <c r="E141" s="133"/>
      <c r="F141" s="162"/>
      <c r="G141" s="136">
        <v>0</v>
      </c>
      <c r="H141" s="136"/>
      <c r="I141" s="182">
        <v>0</v>
      </c>
    </row>
    <row r="142" spans="1:9" ht="17.25" customHeight="1">
      <c r="A142" s="109" t="s">
        <v>550</v>
      </c>
      <c r="B142" s="109"/>
      <c r="C142" s="134">
        <v>418</v>
      </c>
      <c r="D142" s="474"/>
      <c r="E142" s="133"/>
      <c r="F142" s="159"/>
      <c r="G142" s="136">
        <v>50602293910</v>
      </c>
      <c r="H142" s="136"/>
      <c r="I142" s="182">
        <f>24041115256+16223056625</f>
        <v>40264171881</v>
      </c>
    </row>
    <row r="143" spans="1:9" ht="17.25" customHeight="1">
      <c r="A143" s="109" t="s">
        <v>551</v>
      </c>
      <c r="B143" s="109"/>
      <c r="C143" s="134">
        <v>419</v>
      </c>
      <c r="D143" s="474"/>
      <c r="E143" s="133"/>
      <c r="F143" s="159"/>
      <c r="G143" s="136">
        <v>0</v>
      </c>
      <c r="H143" s="136"/>
      <c r="I143" s="182"/>
    </row>
    <row r="144" spans="1:9" ht="17.25" customHeight="1">
      <c r="A144" s="109" t="s">
        <v>552</v>
      </c>
      <c r="B144" s="109"/>
      <c r="C144" s="134">
        <v>420</v>
      </c>
      <c r="D144" s="474"/>
      <c r="E144" s="133"/>
      <c r="F144" s="159"/>
      <c r="G144" s="136">
        <v>205808314.14000002</v>
      </c>
      <c r="H144" s="136"/>
      <c r="I144" s="182">
        <v>136172652</v>
      </c>
    </row>
    <row r="145" spans="1:11" ht="17.25" customHeight="1">
      <c r="A145" s="109" t="s">
        <v>553</v>
      </c>
      <c r="B145" s="109"/>
      <c r="C145" s="134">
        <v>421</v>
      </c>
      <c r="D145" s="474"/>
      <c r="E145" s="133"/>
      <c r="F145" s="159"/>
      <c r="G145" s="136">
        <v>77077563854</v>
      </c>
      <c r="H145" s="136"/>
      <c r="I145" s="182">
        <v>82825873061</v>
      </c>
      <c r="J145" s="157"/>
      <c r="K145" s="215"/>
    </row>
    <row r="146" spans="1:11" s="151" customFormat="1" ht="17.25" customHeight="1">
      <c r="A146" s="145" t="s">
        <v>554</v>
      </c>
      <c r="B146" s="145"/>
      <c r="C146" s="474" t="s">
        <v>561</v>
      </c>
      <c r="D146" s="474"/>
      <c r="E146" s="146"/>
      <c r="F146" s="443"/>
      <c r="G146" s="150">
        <v>11568858856</v>
      </c>
      <c r="H146" s="150"/>
      <c r="I146" s="442">
        <v>-2263977713</v>
      </c>
      <c r="J146" s="444"/>
      <c r="K146" s="445"/>
    </row>
    <row r="147" spans="1:11" s="151" customFormat="1" ht="17.25" customHeight="1">
      <c r="A147" s="145" t="s">
        <v>555</v>
      </c>
      <c r="B147" s="145"/>
      <c r="C147" s="474" t="s">
        <v>562</v>
      </c>
      <c r="D147" s="474"/>
      <c r="E147" s="146"/>
      <c r="F147" s="443"/>
      <c r="G147" s="150">
        <v>65508704998</v>
      </c>
      <c r="H147" s="150"/>
      <c r="I147" s="442">
        <v>85089850774</v>
      </c>
      <c r="J147" s="444"/>
      <c r="K147" s="445"/>
    </row>
    <row r="148" spans="1:11" ht="22.5" customHeight="1">
      <c r="A148" s="109" t="s">
        <v>556</v>
      </c>
      <c r="B148" s="109"/>
      <c r="C148" s="134">
        <v>422</v>
      </c>
      <c r="D148" s="474"/>
      <c r="E148" s="133"/>
      <c r="F148" s="159"/>
      <c r="G148" s="136">
        <v>0</v>
      </c>
      <c r="H148" s="136"/>
      <c r="I148" s="182">
        <v>0</v>
      </c>
    </row>
    <row r="149" spans="1:11" ht="22.5" customHeight="1">
      <c r="A149" s="109" t="s">
        <v>621</v>
      </c>
      <c r="B149" s="109"/>
      <c r="C149" s="134">
        <v>429</v>
      </c>
      <c r="D149" s="474"/>
      <c r="E149" s="133"/>
      <c r="F149" s="159"/>
      <c r="G149" s="136">
        <v>136877326622</v>
      </c>
      <c r="H149" s="136"/>
      <c r="I149" s="182">
        <v>79032339252</v>
      </c>
    </row>
    <row r="150" spans="1:11" s="124" customFormat="1" ht="18" customHeight="1">
      <c r="A150" s="122" t="s">
        <v>309</v>
      </c>
      <c r="B150" s="122"/>
      <c r="C150" s="470">
        <v>430</v>
      </c>
      <c r="D150" s="471"/>
      <c r="E150" s="133"/>
      <c r="F150" s="158"/>
      <c r="G150" s="128">
        <f>SUM(G151:G152)</f>
        <v>0</v>
      </c>
      <c r="H150" s="128"/>
      <c r="I150" s="128">
        <f>SUM(I151:I152)</f>
        <v>0</v>
      </c>
    </row>
    <row r="151" spans="1:11" ht="18" customHeight="1">
      <c r="A151" s="109" t="s">
        <v>557</v>
      </c>
      <c r="B151" s="109"/>
      <c r="C151" s="134">
        <v>431</v>
      </c>
      <c r="D151" s="474"/>
      <c r="E151" s="133"/>
      <c r="F151" s="159"/>
      <c r="G151" s="136">
        <v>0</v>
      </c>
      <c r="H151" s="136"/>
      <c r="I151" s="136">
        <v>0</v>
      </c>
    </row>
    <row r="152" spans="1:11" ht="18" customHeight="1">
      <c r="A152" s="109" t="s">
        <v>558</v>
      </c>
      <c r="B152" s="109"/>
      <c r="C152" s="134">
        <v>432</v>
      </c>
      <c r="D152" s="474"/>
      <c r="E152" s="133"/>
      <c r="F152" s="159"/>
      <c r="G152" s="136">
        <v>0</v>
      </c>
      <c r="H152" s="136"/>
      <c r="I152" s="136">
        <v>0</v>
      </c>
    </row>
    <row r="153" spans="1:11" ht="18" customHeight="1" thickBot="1">
      <c r="A153" s="320" t="s">
        <v>44</v>
      </c>
      <c r="B153" s="469"/>
      <c r="C153" s="470">
        <v>440</v>
      </c>
      <c r="D153" s="471"/>
      <c r="E153" s="133"/>
      <c r="F153" s="158"/>
      <c r="G153" s="156">
        <f>G101+G131</f>
        <v>1731549251615.1399</v>
      </c>
      <c r="H153" s="183"/>
      <c r="I153" s="156">
        <f>I101+I131</f>
        <v>1392932243353</v>
      </c>
      <c r="J153" s="215"/>
    </row>
    <row r="154" spans="1:11" s="475" customFormat="1" ht="3.75" customHeight="1" thickTop="1">
      <c r="A154" s="165"/>
      <c r="B154" s="165"/>
      <c r="C154" s="165"/>
      <c r="D154" s="165"/>
      <c r="E154" s="465"/>
      <c r="F154" s="166"/>
      <c r="G154" s="168">
        <f>G153-G79</f>
        <v>0.139892578125</v>
      </c>
      <c r="H154" s="167"/>
      <c r="I154" s="168">
        <f>I153-I79</f>
        <v>0</v>
      </c>
    </row>
    <row r="155" spans="1:11" ht="17.25" customHeight="1">
      <c r="A155" s="157"/>
      <c r="B155" s="157"/>
      <c r="D155" s="169"/>
      <c r="F155" s="169"/>
      <c r="G155" s="170" t="s">
        <v>673</v>
      </c>
      <c r="H155" s="170"/>
      <c r="I155" s="170"/>
    </row>
    <row r="156" spans="1:11" ht="18" hidden="1" customHeight="1">
      <c r="B156" s="171"/>
      <c r="C156" s="171"/>
      <c r="D156" s="171"/>
      <c r="F156" s="172"/>
      <c r="G156" s="173" t="s">
        <v>29</v>
      </c>
      <c r="H156" s="174"/>
      <c r="I156" s="174"/>
    </row>
    <row r="157" spans="1:11" s="124" customFormat="1" ht="16.5" customHeight="1">
      <c r="A157" s="745" t="s">
        <v>475</v>
      </c>
      <c r="B157" s="745"/>
      <c r="C157" s="745"/>
      <c r="D157" s="745"/>
      <c r="E157" s="745"/>
      <c r="F157" s="175"/>
      <c r="G157" s="740" t="s">
        <v>6</v>
      </c>
      <c r="H157" s="740"/>
      <c r="I157" s="740"/>
    </row>
    <row r="158" spans="1:11" ht="22.5" customHeight="1">
      <c r="A158" s="467"/>
      <c r="B158" s="467"/>
      <c r="C158" s="467"/>
      <c r="D158" s="467"/>
      <c r="E158" s="175"/>
      <c r="F158" s="176"/>
      <c r="G158" s="177"/>
      <c r="H158" s="177">
        <f>H153-H79</f>
        <v>0</v>
      </c>
      <c r="I158" s="177"/>
    </row>
    <row r="159" spans="1:11" ht="18.75" customHeight="1">
      <c r="A159" s="467"/>
      <c r="B159" s="467"/>
      <c r="C159" s="467"/>
      <c r="D159" s="467"/>
      <c r="E159" s="175"/>
      <c r="F159" s="176"/>
    </row>
    <row r="160" spans="1:11" ht="18.75" customHeight="1">
      <c r="A160" s="467"/>
      <c r="B160" s="467"/>
      <c r="C160" s="467"/>
      <c r="D160" s="467"/>
      <c r="E160" s="175"/>
      <c r="F160" s="176"/>
    </row>
    <row r="161" spans="1:9" ht="18.75" customHeight="1">
      <c r="A161" s="467"/>
      <c r="B161" s="467"/>
      <c r="C161" s="467"/>
      <c r="D161" s="467"/>
      <c r="E161" s="175"/>
      <c r="F161" s="176"/>
    </row>
    <row r="162" spans="1:9" ht="15" customHeight="1">
      <c r="A162" s="176"/>
      <c r="B162" s="176"/>
      <c r="C162" s="176"/>
      <c r="D162" s="176"/>
      <c r="E162" s="175"/>
      <c r="F162" s="176"/>
      <c r="G162" s="177"/>
      <c r="H162" s="176"/>
      <c r="I162" s="178"/>
    </row>
    <row r="163" spans="1:9" s="124" customFormat="1" ht="16.5" customHeight="1">
      <c r="A163" s="745" t="s">
        <v>476</v>
      </c>
      <c r="B163" s="745"/>
      <c r="C163" s="745"/>
      <c r="D163" s="745"/>
      <c r="E163" s="745"/>
      <c r="F163" s="175"/>
      <c r="G163" s="740" t="s">
        <v>566</v>
      </c>
      <c r="H163" s="740"/>
      <c r="I163" s="740"/>
    </row>
    <row r="164" spans="1:9" ht="15.75" customHeight="1"/>
    <row r="165" spans="1:9" s="109" customFormat="1" ht="16.5" customHeight="1">
      <c r="A165" s="310"/>
      <c r="B165" s="311"/>
      <c r="C165" s="311"/>
      <c r="D165" s="311"/>
      <c r="E165" s="463"/>
      <c r="F165" s="311"/>
      <c r="G165" s="317"/>
      <c r="H165" s="311"/>
      <c r="I165" s="311"/>
    </row>
    <row r="167" spans="1:9">
      <c r="G167" s="157">
        <f>G153-G79</f>
        <v>0.139892578125</v>
      </c>
      <c r="H167" s="157">
        <f>H153-H79</f>
        <v>0</v>
      </c>
      <c r="I167" s="157">
        <f>I153-I79</f>
        <v>0</v>
      </c>
    </row>
    <row r="172" spans="1:9">
      <c r="G172" s="177">
        <f>G153-G79</f>
        <v>0.139892578125</v>
      </c>
      <c r="H172" s="176"/>
      <c r="I172" s="177">
        <f>I153-I79</f>
        <v>0</v>
      </c>
    </row>
  </sheetData>
  <mergeCells count="20">
    <mergeCell ref="A97:I97"/>
    <mergeCell ref="A99:A100"/>
    <mergeCell ref="A9:I9"/>
    <mergeCell ref="G163:I163"/>
    <mergeCell ref="G99:G100"/>
    <mergeCell ref="I99:I100"/>
    <mergeCell ref="G157:I157"/>
    <mergeCell ref="C99:C100"/>
    <mergeCell ref="E99:E100"/>
    <mergeCell ref="A157:E157"/>
    <mergeCell ref="A163:E163"/>
    <mergeCell ref="F1:I1"/>
    <mergeCell ref="A7:I7"/>
    <mergeCell ref="F3:I3"/>
    <mergeCell ref="E11:E12"/>
    <mergeCell ref="I11:I12"/>
    <mergeCell ref="G11:G12"/>
    <mergeCell ref="A8:I8"/>
    <mergeCell ref="A11:A12"/>
    <mergeCell ref="C11:C12"/>
  </mergeCells>
  <phoneticPr fontId="0" type="noConversion"/>
  <conditionalFormatting sqref="A6">
    <cfRule type="cellIs" dxfId="2" priority="3" operator="notEqual">
      <formula>0</formula>
    </cfRule>
  </conditionalFormatting>
  <conditionalFormatting sqref="A10">
    <cfRule type="cellIs" dxfId="1" priority="2" operator="notEqual">
      <formula>0</formula>
    </cfRule>
  </conditionalFormatting>
  <conditionalFormatting sqref="A155">
    <cfRule type="cellIs" dxfId="0" priority="1" operator="notEqual">
      <formula>0</formula>
    </cfRule>
  </conditionalFormatting>
  <pageMargins left="0.86614173228346503" right="0.47244094488188998" top="0.722440945" bottom="0.84055118100000004" header="0.196850393700787" footer="0.39370078740157499"/>
  <pageSetup paperSize="9" pageOrder="overThenDown" orientation="portrait" useFirstPageNumber="1" r:id="rId1"/>
  <headerFooter alignWithMargins="0">
    <oddFooter>&amp;C&amp;10&amp;P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38"/>
  <sheetViews>
    <sheetView workbookViewId="0">
      <selection activeCell="D11" sqref="D11"/>
    </sheetView>
  </sheetViews>
  <sheetFormatPr defaultRowHeight="15.75"/>
  <cols>
    <col min="1" max="1" width="6" style="8" customWidth="1"/>
    <col min="2" max="2" width="0.75" style="3" customWidth="1"/>
    <col min="3" max="3" width="9.5" style="3" customWidth="1"/>
    <col min="4" max="4" width="18" style="3" customWidth="1"/>
    <col min="5" max="5" width="16.25" style="3" bestFit="1" customWidth="1"/>
    <col min="6" max="6" width="16.375" style="6" customWidth="1"/>
    <col min="7" max="7" width="17.375" style="6" customWidth="1"/>
    <col min="8" max="8" width="14.125" style="3" customWidth="1"/>
    <col min="9" max="9" width="14.625" style="3" customWidth="1"/>
    <col min="10" max="12" width="30.5" style="3" customWidth="1"/>
    <col min="13" max="13" width="20.125" style="3" customWidth="1"/>
    <col min="14" max="14" width="16.375" style="3" customWidth="1"/>
    <col min="15" max="16384" width="9" style="3"/>
  </cols>
  <sheetData>
    <row r="1" spans="1:8" ht="18" customHeight="1">
      <c r="A1" s="11" t="s">
        <v>29</v>
      </c>
      <c r="B1" s="4"/>
      <c r="C1" s="4"/>
      <c r="D1" s="4"/>
    </row>
    <row r="3" spans="1:8" ht="18" customHeight="1">
      <c r="A3" s="12" t="s">
        <v>13</v>
      </c>
      <c r="B3" s="13"/>
      <c r="C3" s="13"/>
      <c r="D3" s="13"/>
      <c r="E3" s="13"/>
      <c r="F3" s="14"/>
      <c r="G3" s="14"/>
    </row>
    <row r="5" spans="1:8" ht="18" customHeight="1">
      <c r="C5" s="3" t="s">
        <v>82</v>
      </c>
      <c r="D5" s="3" t="s">
        <v>83</v>
      </c>
      <c r="H5" s="3" t="s">
        <v>96</v>
      </c>
    </row>
    <row r="6" spans="1:8" ht="18" customHeight="1">
      <c r="C6" s="3" t="s">
        <v>84</v>
      </c>
      <c r="D6" s="3" t="s">
        <v>85</v>
      </c>
      <c r="H6" s="50" t="s">
        <v>97</v>
      </c>
    </row>
    <row r="7" spans="1:8" ht="18" customHeight="1">
      <c r="C7" s="3" t="s">
        <v>86</v>
      </c>
      <c r="D7" s="3" t="s">
        <v>87</v>
      </c>
    </row>
    <row r="8" spans="1:8">
      <c r="C8" s="3" t="s">
        <v>88</v>
      </c>
      <c r="D8" s="3" t="s">
        <v>89</v>
      </c>
    </row>
    <row r="9" spans="1:8">
      <c r="C9" s="3" t="s">
        <v>90</v>
      </c>
      <c r="D9" s="3" t="s">
        <v>91</v>
      </c>
    </row>
    <row r="10" spans="1:8">
      <c r="C10" s="3" t="s">
        <v>92</v>
      </c>
      <c r="D10" s="3" t="s">
        <v>93</v>
      </c>
    </row>
    <row r="11" spans="1:8">
      <c r="C11" s="3" t="s">
        <v>94</v>
      </c>
      <c r="D11" s="3" t="s">
        <v>95</v>
      </c>
    </row>
    <row r="15" spans="1:8">
      <c r="A15" s="51" t="s">
        <v>97</v>
      </c>
      <c r="C15" s="3" t="s">
        <v>103</v>
      </c>
      <c r="F15" s="1"/>
      <c r="G15" s="1"/>
    </row>
    <row r="16" spans="1:8">
      <c r="C16" s="3" t="s">
        <v>104</v>
      </c>
      <c r="F16" s="1"/>
      <c r="G16" s="1"/>
    </row>
    <row r="17" spans="1:9">
      <c r="C17" s="3" t="s">
        <v>105</v>
      </c>
      <c r="F17" s="1"/>
      <c r="G17" s="1"/>
    </row>
    <row r="18" spans="1:9">
      <c r="D18" s="3" t="s">
        <v>106</v>
      </c>
      <c r="F18" s="1"/>
      <c r="G18" s="1"/>
    </row>
    <row r="19" spans="1:9">
      <c r="F19" s="1"/>
      <c r="G19" s="1"/>
    </row>
    <row r="21" spans="1:9">
      <c r="A21" s="51" t="s">
        <v>98</v>
      </c>
      <c r="C21" s="3" t="s">
        <v>99</v>
      </c>
    </row>
    <row r="23" spans="1:9">
      <c r="A23" s="51" t="s">
        <v>100</v>
      </c>
    </row>
    <row r="24" spans="1:9">
      <c r="E24" s="3" t="s">
        <v>31</v>
      </c>
      <c r="F24" s="6" t="s">
        <v>32</v>
      </c>
      <c r="G24" s="6" t="s">
        <v>33</v>
      </c>
      <c r="H24" s="3" t="s">
        <v>130</v>
      </c>
    </row>
    <row r="25" spans="1:9">
      <c r="E25" s="71" t="e">
        <f>BCKQKD!#REF!</f>
        <v>#REF!</v>
      </c>
      <c r="F25" s="72" t="e">
        <f>BCKQKD!#REF!</f>
        <v>#REF!</v>
      </c>
      <c r="G25" s="72" t="e">
        <f>BCKQKD!#REF!</f>
        <v>#REF!</v>
      </c>
      <c r="H25" s="71" t="e">
        <f>BCKQKD!#REF!</f>
        <v>#REF!</v>
      </c>
    </row>
    <row r="26" spans="1:9">
      <c r="C26" s="3" t="s">
        <v>129</v>
      </c>
      <c r="E26" s="71" t="e">
        <f>E25*49%</f>
        <v>#REF!</v>
      </c>
      <c r="F26" s="71" t="e">
        <f>F25*49%</f>
        <v>#REF!</v>
      </c>
      <c r="G26" s="71" t="e">
        <f>G25*49%</f>
        <v>#REF!</v>
      </c>
      <c r="H26" s="71"/>
      <c r="I26" s="71" t="e">
        <f>SUM(E26:H26)</f>
        <v>#REF!</v>
      </c>
    </row>
    <row r="29" spans="1:9">
      <c r="A29" s="8" t="s">
        <v>55</v>
      </c>
    </row>
    <row r="31" spans="1:9">
      <c r="C31" s="3" t="s">
        <v>56</v>
      </c>
      <c r="G31" s="6">
        <v>-17831424</v>
      </c>
    </row>
    <row r="32" spans="1:9">
      <c r="C32" s="3" t="s">
        <v>57</v>
      </c>
      <c r="G32" s="102">
        <v>1</v>
      </c>
    </row>
    <row r="33" spans="1:7">
      <c r="C33" s="3" t="s">
        <v>58</v>
      </c>
      <c r="G33" s="6">
        <f>G31*G32</f>
        <v>-17831424</v>
      </c>
    </row>
    <row r="35" spans="1:7">
      <c r="A35" s="8" t="s">
        <v>59</v>
      </c>
    </row>
    <row r="37" spans="1:7">
      <c r="C37" s="3" t="s">
        <v>60</v>
      </c>
      <c r="G37" s="6">
        <f>G33</f>
        <v>-17831424</v>
      </c>
    </row>
    <row r="38" spans="1:7">
      <c r="C38" s="3" t="s">
        <v>61</v>
      </c>
      <c r="G38" s="6">
        <f>G37</f>
        <v>-17831424</v>
      </c>
    </row>
  </sheetData>
  <phoneticPr fontId="0" type="noConversion"/>
  <pageMargins left="0.511811023622047" right="0.196850393700787" top="0.59055118110236204" bottom="0.55118110236220497" header="0.511811023622047" footer="0.43307086614173201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278"/>
  <sheetViews>
    <sheetView topLeftCell="A254" workbookViewId="0">
      <selection activeCell="G246" sqref="G246"/>
    </sheetView>
  </sheetViews>
  <sheetFormatPr defaultRowHeight="15"/>
  <cols>
    <col min="1" max="1" width="9" style="2"/>
    <col min="2" max="2" width="14" style="2" customWidth="1"/>
    <col min="3" max="3" width="9" style="2"/>
    <col min="4" max="4" width="16.125" style="2" bestFit="1" customWidth="1"/>
    <col min="5" max="5" width="18" style="49" customWidth="1"/>
    <col min="6" max="6" width="16.125" style="49" bestFit="1" customWidth="1"/>
    <col min="7" max="7" width="16.25" style="48" bestFit="1" customWidth="1"/>
    <col min="8" max="8" width="16.25" style="48" customWidth="1"/>
    <col min="9" max="9" width="16.25" style="56" bestFit="1" customWidth="1"/>
    <col min="10" max="10" width="9" style="48"/>
    <col min="11" max="16384" width="9" style="2"/>
  </cols>
  <sheetData>
    <row r="1" spans="1:9" s="3" customFormat="1" ht="18" customHeight="1">
      <c r="A1" s="11" t="s">
        <v>29</v>
      </c>
      <c r="B1" s="4"/>
      <c r="C1" s="4"/>
      <c r="D1" s="4"/>
      <c r="F1" s="6"/>
      <c r="G1" s="6"/>
    </row>
    <row r="2" spans="1:9" s="3" customFormat="1" ht="15.75">
      <c r="A2" s="8"/>
      <c r="F2" s="6"/>
      <c r="G2" s="6"/>
    </row>
    <row r="3" spans="1:9" s="3" customFormat="1" ht="18" customHeight="1">
      <c r="A3" s="12" t="s">
        <v>13</v>
      </c>
      <c r="B3" s="13"/>
      <c r="C3" s="13"/>
      <c r="D3" s="13"/>
      <c r="E3" s="13"/>
      <c r="F3" s="14"/>
      <c r="G3" s="14"/>
    </row>
    <row r="6" spans="1:9">
      <c r="A6" s="58" t="s">
        <v>107</v>
      </c>
      <c r="B6" s="58"/>
      <c r="C6" s="58"/>
      <c r="D6" s="58"/>
      <c r="E6" s="63"/>
      <c r="F6" s="63"/>
      <c r="G6" s="53"/>
      <c r="H6" s="53"/>
      <c r="I6" s="55"/>
    </row>
    <row r="7" spans="1:9">
      <c r="A7" s="2" t="s">
        <v>422</v>
      </c>
    </row>
    <row r="9" spans="1:9" ht="30">
      <c r="D9" s="10" t="s">
        <v>371</v>
      </c>
      <c r="E9" s="64" t="s">
        <v>339</v>
      </c>
      <c r="F9" s="64" t="s">
        <v>351</v>
      </c>
      <c r="G9" s="54" t="s">
        <v>111</v>
      </c>
      <c r="H9" s="54"/>
      <c r="I9" s="57" t="s">
        <v>369</v>
      </c>
    </row>
    <row r="10" spans="1:9">
      <c r="D10" s="48" t="e">
        <f>'Bang CDKT'!#REF!</f>
        <v>#REF!</v>
      </c>
      <c r="E10" s="49" t="e">
        <f>'Bang CDKT'!#REF!</f>
        <v>#REF!</v>
      </c>
      <c r="F10" s="49" t="e">
        <f>'Bang CDKT'!#REF!</f>
        <v>#REF!</v>
      </c>
      <c r="G10" s="48" t="e">
        <f>'Bang CDKT'!#REF!</f>
        <v>#REF!</v>
      </c>
      <c r="I10" s="56" t="e">
        <f>SUM(D10:G10)</f>
        <v>#REF!</v>
      </c>
    </row>
    <row r="11" spans="1:9">
      <c r="A11" s="2" t="s">
        <v>109</v>
      </c>
      <c r="C11" s="59">
        <v>0.51</v>
      </c>
      <c r="D11" s="48" t="e">
        <f>D10*$C$11</f>
        <v>#REF!</v>
      </c>
      <c r="E11" s="49" t="e">
        <f>E10*$C$11</f>
        <v>#REF!</v>
      </c>
      <c r="F11" s="49" t="e">
        <f>F10*$C$11</f>
        <v>#REF!</v>
      </c>
      <c r="G11" s="48" t="e">
        <f>G10*$C$11</f>
        <v>#REF!</v>
      </c>
      <c r="I11" s="56" t="e">
        <f>SUM(D11:G11)</f>
        <v>#REF!</v>
      </c>
    </row>
    <row r="12" spans="1:9">
      <c r="A12" s="2" t="s">
        <v>110</v>
      </c>
      <c r="C12" s="59">
        <v>0.49</v>
      </c>
      <c r="D12" s="48" t="e">
        <f>D10*$C$12</f>
        <v>#REF!</v>
      </c>
      <c r="E12" s="49" t="e">
        <f>E10*$C$12</f>
        <v>#REF!</v>
      </c>
      <c r="F12" s="49" t="e">
        <f>F10*$C$12</f>
        <v>#REF!</v>
      </c>
      <c r="G12" s="48" t="e">
        <f>G10*$C$12</f>
        <v>#REF!</v>
      </c>
      <c r="I12" s="56" t="e">
        <f>SUM(D12:G12)</f>
        <v>#REF!</v>
      </c>
    </row>
    <row r="15" spans="1:9">
      <c r="B15" s="2" t="s">
        <v>197</v>
      </c>
      <c r="D15" s="48">
        <v>80000000000</v>
      </c>
      <c r="F15" s="49" t="s">
        <v>96</v>
      </c>
    </row>
    <row r="16" spans="1:9">
      <c r="C16" s="2" t="s">
        <v>198</v>
      </c>
      <c r="E16" s="49">
        <v>40800000000</v>
      </c>
    </row>
    <row r="17" spans="1:8">
      <c r="C17" s="2" t="s">
        <v>208</v>
      </c>
      <c r="E17" s="49">
        <v>39200000000</v>
      </c>
    </row>
    <row r="18" spans="1:8">
      <c r="B18" s="2" t="s">
        <v>206</v>
      </c>
      <c r="D18" s="48">
        <v>561254852.34000003</v>
      </c>
      <c r="F18" s="49" t="s">
        <v>96</v>
      </c>
    </row>
    <row r="19" spans="1:8">
      <c r="B19" s="2" t="s">
        <v>205</v>
      </c>
      <c r="D19" s="48">
        <v>307769510.08999997</v>
      </c>
    </row>
    <row r="20" spans="1:8">
      <c r="B20" s="2" t="s">
        <v>207</v>
      </c>
      <c r="D20" s="48">
        <v>8103777928.4700003</v>
      </c>
    </row>
    <row r="21" spans="1:8">
      <c r="C21" s="2" t="s">
        <v>209</v>
      </c>
      <c r="E21" s="49">
        <f>SUM(D18:D20)</f>
        <v>8972802290.8999996</v>
      </c>
    </row>
    <row r="25" spans="1:8">
      <c r="A25" s="2" t="s">
        <v>424</v>
      </c>
      <c r="D25" s="48" t="e">
        <f>BCKQKD!#REF!</f>
        <v>#REF!</v>
      </c>
    </row>
    <row r="26" spans="1:8">
      <c r="A26" s="2" t="s">
        <v>113</v>
      </c>
    </row>
    <row r="27" spans="1:8">
      <c r="A27" s="2" t="s">
        <v>114</v>
      </c>
      <c r="D27" s="48" t="e">
        <f>D25*C11</f>
        <v>#REF!</v>
      </c>
    </row>
    <row r="28" spans="1:8">
      <c r="A28" s="2" t="s">
        <v>115</v>
      </c>
      <c r="D28" s="48" t="e">
        <f>D25*C12</f>
        <v>#REF!</v>
      </c>
      <c r="F28" s="49" t="s">
        <v>96</v>
      </c>
    </row>
    <row r="30" spans="1:8">
      <c r="A30" s="58" t="s">
        <v>116</v>
      </c>
      <c r="B30" s="58"/>
      <c r="C30" s="58"/>
    </row>
    <row r="31" spans="1:8">
      <c r="A31" s="2" t="s">
        <v>117</v>
      </c>
    </row>
    <row r="32" spans="1:8">
      <c r="B32" s="2" t="s">
        <v>118</v>
      </c>
      <c r="F32" s="49">
        <v>1918173659</v>
      </c>
      <c r="H32" s="48" t="s">
        <v>96</v>
      </c>
    </row>
    <row r="33" spans="1:8">
      <c r="C33" s="2" t="s">
        <v>119</v>
      </c>
      <c r="G33" s="48">
        <f>F32</f>
        <v>1918173659</v>
      </c>
    </row>
    <row r="34" spans="1:8">
      <c r="A34" s="2" t="s">
        <v>120</v>
      </c>
    </row>
    <row r="35" spans="1:8">
      <c r="B35" s="2" t="s">
        <v>121</v>
      </c>
      <c r="F35" s="49">
        <v>4966525854</v>
      </c>
      <c r="H35" s="48" t="s">
        <v>96</v>
      </c>
    </row>
    <row r="36" spans="1:8">
      <c r="C36" s="2" t="s">
        <v>122</v>
      </c>
      <c r="G36" s="48">
        <v>4966525854</v>
      </c>
    </row>
    <row r="38" spans="1:8">
      <c r="B38" s="2" t="s">
        <v>210</v>
      </c>
      <c r="F38" s="49">
        <v>4451690571</v>
      </c>
      <c r="H38" s="48" t="s">
        <v>96</v>
      </c>
    </row>
    <row r="39" spans="1:8">
      <c r="C39" s="2" t="s">
        <v>259</v>
      </c>
      <c r="G39" s="48">
        <v>4451690571</v>
      </c>
      <c r="H39" s="48">
        <v>4346636867</v>
      </c>
    </row>
    <row r="40" spans="1:8">
      <c r="C40" s="2" t="s">
        <v>139</v>
      </c>
      <c r="G40" s="48">
        <f>F38-G39</f>
        <v>0</v>
      </c>
    </row>
    <row r="41" spans="1:8">
      <c r="B41" s="2" t="s">
        <v>187</v>
      </c>
    </row>
    <row r="43" spans="1:8">
      <c r="A43" s="2" t="s">
        <v>123</v>
      </c>
    </row>
    <row r="44" spans="1:8">
      <c r="C44" s="2" t="s">
        <v>260</v>
      </c>
      <c r="F44" s="49">
        <f>G40*25%</f>
        <v>0</v>
      </c>
      <c r="H44" s="48" t="s">
        <v>262</v>
      </c>
    </row>
    <row r="45" spans="1:8">
      <c r="D45" s="2" t="s">
        <v>261</v>
      </c>
      <c r="G45" s="48">
        <f>F44</f>
        <v>0</v>
      </c>
    </row>
    <row r="46" spans="1:8">
      <c r="A46" s="2" t="s">
        <v>181</v>
      </c>
    </row>
    <row r="47" spans="1:8">
      <c r="B47" s="2" t="s">
        <v>171</v>
      </c>
      <c r="G47" s="48">
        <f>G40*51%</f>
        <v>0</v>
      </c>
      <c r="H47" s="48" t="s">
        <v>96</v>
      </c>
    </row>
    <row r="48" spans="1:8">
      <c r="B48" s="2" t="s">
        <v>182</v>
      </c>
      <c r="G48" s="48">
        <f>G40*49%</f>
        <v>0</v>
      </c>
    </row>
    <row r="50" spans="1:8">
      <c r="A50" s="2" t="s">
        <v>68</v>
      </c>
    </row>
    <row r="51" spans="1:8">
      <c r="B51" s="2" t="s">
        <v>69</v>
      </c>
      <c r="F51" s="49">
        <v>1661355925</v>
      </c>
      <c r="H51" s="48" t="s">
        <v>96</v>
      </c>
    </row>
    <row r="52" spans="1:8">
      <c r="C52" s="2" t="s">
        <v>203</v>
      </c>
      <c r="G52" s="48">
        <f>F51</f>
        <v>1661355925</v>
      </c>
    </row>
    <row r="55" spans="1:8">
      <c r="A55" s="2" t="s">
        <v>124</v>
      </c>
    </row>
    <row r="56" spans="1:8">
      <c r="B56" s="2" t="s">
        <v>125</v>
      </c>
    </row>
    <row r="57" spans="1:8">
      <c r="C57" s="2" t="s">
        <v>126</v>
      </c>
    </row>
    <row r="59" spans="1:8">
      <c r="B59" s="2" t="s">
        <v>240</v>
      </c>
      <c r="F59" s="49">
        <v>26246712433</v>
      </c>
      <c r="H59" s="48" t="s">
        <v>96</v>
      </c>
    </row>
    <row r="60" spans="1:8">
      <c r="C60" s="2" t="s">
        <v>241</v>
      </c>
      <c r="G60" s="48">
        <f>F59</f>
        <v>26246712433</v>
      </c>
    </row>
    <row r="61" spans="1:8">
      <c r="B61" s="2" t="s">
        <v>242</v>
      </c>
      <c r="F61" s="49">
        <v>795416266</v>
      </c>
      <c r="H61" s="48" t="s">
        <v>96</v>
      </c>
    </row>
    <row r="62" spans="1:8">
      <c r="C62" s="2" t="s">
        <v>243</v>
      </c>
      <c r="G62" s="48">
        <f>F61</f>
        <v>795416266</v>
      </c>
    </row>
    <row r="63" spans="1:8">
      <c r="B63" s="2" t="s">
        <v>244</v>
      </c>
      <c r="F63" s="49">
        <v>1129087628</v>
      </c>
      <c r="H63" s="48" t="s">
        <v>96</v>
      </c>
    </row>
    <row r="64" spans="1:8">
      <c r="C64" s="2" t="s">
        <v>245</v>
      </c>
      <c r="G64" s="48">
        <f>F63</f>
        <v>1129087628</v>
      </c>
    </row>
    <row r="66" spans="2:8">
      <c r="B66" s="2" t="s">
        <v>145</v>
      </c>
      <c r="F66" s="49">
        <v>1262673529</v>
      </c>
      <c r="H66" s="48" t="s">
        <v>96</v>
      </c>
    </row>
    <row r="67" spans="2:8">
      <c r="C67" s="2" t="s">
        <v>146</v>
      </c>
      <c r="G67" s="48">
        <f>F66</f>
        <v>1262673529</v>
      </c>
    </row>
    <row r="69" spans="2:8">
      <c r="B69" s="2" t="s">
        <v>147</v>
      </c>
      <c r="F69" s="49">
        <v>40840580548</v>
      </c>
      <c r="H69" s="48" t="s">
        <v>96</v>
      </c>
    </row>
    <row r="70" spans="2:8">
      <c r="B70" s="2" t="s">
        <v>148</v>
      </c>
      <c r="F70" s="49">
        <v>123847027470</v>
      </c>
    </row>
    <row r="71" spans="2:8">
      <c r="C71" s="2" t="s">
        <v>149</v>
      </c>
      <c r="G71" s="48">
        <f>F70+F69</f>
        <v>164687608018</v>
      </c>
    </row>
    <row r="73" spans="2:8">
      <c r="B73" s="2" t="s">
        <v>147</v>
      </c>
      <c r="F73" s="49">
        <f>G74+G75</f>
        <v>321410202</v>
      </c>
      <c r="H73" s="48" t="s">
        <v>96</v>
      </c>
    </row>
    <row r="74" spans="2:8">
      <c r="C74" s="2" t="s">
        <v>247</v>
      </c>
      <c r="G74" s="48">
        <v>180379672</v>
      </c>
    </row>
    <row r="75" spans="2:8">
      <c r="C75" s="2" t="s">
        <v>247</v>
      </c>
      <c r="G75" s="48">
        <v>141030530</v>
      </c>
    </row>
    <row r="77" spans="2:8">
      <c r="B77" s="2" t="s">
        <v>151</v>
      </c>
      <c r="F77" s="49">
        <v>311113396</v>
      </c>
    </row>
    <row r="81" spans="1:9">
      <c r="A81" s="58" t="s">
        <v>134</v>
      </c>
      <c r="B81" s="58"/>
      <c r="C81" s="58"/>
      <c r="D81" s="58"/>
      <c r="E81" s="63"/>
      <c r="F81" s="63"/>
      <c r="G81" s="53"/>
      <c r="H81" s="53"/>
      <c r="I81" s="55"/>
    </row>
    <row r="82" spans="1:9">
      <c r="A82" s="2" t="s">
        <v>108</v>
      </c>
    </row>
    <row r="84" spans="1:9" ht="30">
      <c r="D84" s="10" t="s">
        <v>371</v>
      </c>
      <c r="E84" s="64" t="s">
        <v>339</v>
      </c>
      <c r="F84" s="64" t="s">
        <v>351</v>
      </c>
      <c r="G84" s="54" t="s">
        <v>111</v>
      </c>
      <c r="H84" s="54" t="s">
        <v>142</v>
      </c>
      <c r="I84" s="57" t="s">
        <v>369</v>
      </c>
    </row>
    <row r="85" spans="1:9">
      <c r="D85" s="48" t="e">
        <f>'Bang CDKT'!#REF!</f>
        <v>#REF!</v>
      </c>
      <c r="E85" s="49" t="e">
        <f>'Bang CDKT'!#REF!</f>
        <v>#REF!</v>
      </c>
      <c r="F85" s="49" t="e">
        <f>'Bang CDKT'!#REF!</f>
        <v>#REF!</v>
      </c>
      <c r="G85" s="48" t="e">
        <f>'Bang CDKT'!#REF!</f>
        <v>#REF!</v>
      </c>
      <c r="H85" s="48" t="e">
        <f>'Bang CDKT'!#REF!</f>
        <v>#REF!</v>
      </c>
      <c r="I85" s="56" t="e">
        <f>SUM(D85:H85)</f>
        <v>#REF!</v>
      </c>
    </row>
    <row r="86" spans="1:9">
      <c r="A86" s="2" t="s">
        <v>109</v>
      </c>
      <c r="C86" s="59">
        <v>0.51</v>
      </c>
      <c r="D86" s="48" t="e">
        <f>D85*$C$86</f>
        <v>#REF!</v>
      </c>
      <c r="E86" s="49" t="e">
        <f>E85*$C$86</f>
        <v>#REF!</v>
      </c>
      <c r="F86" s="49" t="e">
        <f>F85*$C$86</f>
        <v>#REF!</v>
      </c>
      <c r="G86" s="48" t="e">
        <f>G85*$C$86</f>
        <v>#REF!</v>
      </c>
      <c r="H86" s="48" t="e">
        <f>H85*$C$86</f>
        <v>#REF!</v>
      </c>
      <c r="I86" s="56" t="e">
        <f>SUM(D86:H86)</f>
        <v>#REF!</v>
      </c>
    </row>
    <row r="87" spans="1:9">
      <c r="A87" s="2" t="s">
        <v>110</v>
      </c>
      <c r="C87" s="59">
        <v>0.49</v>
      </c>
      <c r="D87" s="48" t="e">
        <f>D85*$C$87</f>
        <v>#REF!</v>
      </c>
      <c r="E87" s="49" t="e">
        <f>E85*$C$87</f>
        <v>#REF!</v>
      </c>
      <c r="F87" s="49" t="e">
        <f>F85*$C$87</f>
        <v>#REF!</v>
      </c>
      <c r="G87" s="48" t="e">
        <f>G85*$C$87</f>
        <v>#REF!</v>
      </c>
      <c r="H87" s="48" t="e">
        <f>H85*$C$87</f>
        <v>#REF!</v>
      </c>
      <c r="I87" s="56" t="e">
        <f>SUM(D87:H87)</f>
        <v>#REF!</v>
      </c>
    </row>
    <row r="90" spans="1:9">
      <c r="B90" s="2" t="s">
        <v>197</v>
      </c>
      <c r="D90" s="48">
        <v>12000000000</v>
      </c>
      <c r="F90" s="49" t="s">
        <v>96</v>
      </c>
    </row>
    <row r="91" spans="1:9">
      <c r="C91" s="2" t="s">
        <v>198</v>
      </c>
      <c r="E91" s="49">
        <v>6120000000</v>
      </c>
    </row>
    <row r="92" spans="1:9">
      <c r="C92" s="2" t="s">
        <v>209</v>
      </c>
      <c r="E92" s="49">
        <v>5880000000</v>
      </c>
    </row>
    <row r="93" spans="1:9">
      <c r="B93" s="2" t="s">
        <v>263</v>
      </c>
      <c r="D93" s="48">
        <v>506952422.69</v>
      </c>
      <c r="F93" s="49" t="s">
        <v>96</v>
      </c>
    </row>
    <row r="94" spans="1:9">
      <c r="B94" s="2" t="s">
        <v>205</v>
      </c>
      <c r="D94" s="48">
        <v>120114309.06999999</v>
      </c>
    </row>
    <row r="95" spans="1:9">
      <c r="B95" s="2" t="s">
        <v>207</v>
      </c>
      <c r="D95" s="48" t="e">
        <f>G87</f>
        <v>#REF!</v>
      </c>
    </row>
    <row r="96" spans="1:9">
      <c r="B96" s="2" t="s">
        <v>264</v>
      </c>
      <c r="D96" s="48">
        <v>48045723.530000001</v>
      </c>
    </row>
    <row r="97" spans="1:8">
      <c r="C97" s="2" t="s">
        <v>209</v>
      </c>
      <c r="E97" s="49" t="e">
        <f>SUM(D93:D96)</f>
        <v>#REF!</v>
      </c>
    </row>
    <row r="100" spans="1:8">
      <c r="A100" s="2" t="s">
        <v>112</v>
      </c>
      <c r="D100" s="48" t="e">
        <f>BCKQKD!#REF!</f>
        <v>#REF!</v>
      </c>
    </row>
    <row r="101" spans="1:8">
      <c r="A101" s="2" t="s">
        <v>113</v>
      </c>
    </row>
    <row r="102" spans="1:8">
      <c r="A102" s="2" t="s">
        <v>114</v>
      </c>
      <c r="D102" s="48" t="e">
        <f>D100*C86</f>
        <v>#REF!</v>
      </c>
      <c r="F102" s="49" t="s">
        <v>96</v>
      </c>
    </row>
    <row r="103" spans="1:8">
      <c r="A103" s="2" t="s">
        <v>115</v>
      </c>
      <c r="D103" s="48" t="e">
        <f>D100*C87</f>
        <v>#REF!</v>
      </c>
    </row>
    <row r="105" spans="1:8">
      <c r="A105" s="58" t="s">
        <v>135</v>
      </c>
      <c r="B105" s="58"/>
      <c r="C105" s="58"/>
    </row>
    <row r="106" spans="1:8">
      <c r="A106" s="60" t="s">
        <v>136</v>
      </c>
      <c r="B106" s="60"/>
      <c r="C106" s="60"/>
      <c r="D106" s="60"/>
      <c r="E106" s="65"/>
      <c r="F106" s="65"/>
      <c r="G106" s="61"/>
    </row>
    <row r="107" spans="1:8">
      <c r="B107" s="2" t="s">
        <v>137</v>
      </c>
      <c r="F107" s="49">
        <v>57077980908</v>
      </c>
      <c r="H107" s="48" t="s">
        <v>96</v>
      </c>
    </row>
    <row r="108" spans="1:8">
      <c r="C108" s="2" t="s">
        <v>138</v>
      </c>
      <c r="G108" s="48">
        <v>45522049720</v>
      </c>
      <c r="H108" s="48">
        <v>45522049720</v>
      </c>
    </row>
    <row r="109" spans="1:8">
      <c r="C109" s="2" t="s">
        <v>139</v>
      </c>
      <c r="G109" s="48">
        <f>F107-G108</f>
        <v>11555931188</v>
      </c>
    </row>
    <row r="110" spans="1:8">
      <c r="B110" s="2" t="s">
        <v>187</v>
      </c>
    </row>
    <row r="113" spans="1:9">
      <c r="A113" s="2" t="s">
        <v>140</v>
      </c>
    </row>
    <row r="114" spans="1:9">
      <c r="B114" s="2" t="s">
        <v>260</v>
      </c>
      <c r="F114" s="49">
        <f>G109*25%</f>
        <v>2888982797</v>
      </c>
    </row>
    <row r="115" spans="1:9">
      <c r="C115" s="2" t="s">
        <v>261</v>
      </c>
      <c r="G115" s="48">
        <f>F114</f>
        <v>2888982797</v>
      </c>
      <c r="H115" s="48" t="s">
        <v>96</v>
      </c>
    </row>
    <row r="116" spans="1:9">
      <c r="A116" s="2" t="s">
        <v>183</v>
      </c>
    </row>
    <row r="117" spans="1:9">
      <c r="B117" s="2" t="s">
        <v>171</v>
      </c>
      <c r="G117" s="48">
        <f>G109*51%</f>
        <v>5893524905.8800001</v>
      </c>
      <c r="H117" s="48" t="s">
        <v>96</v>
      </c>
    </row>
    <row r="118" spans="1:9">
      <c r="B118" s="2" t="s">
        <v>182</v>
      </c>
      <c r="G118" s="48">
        <f>G109*49%</f>
        <v>5662406282.1199999</v>
      </c>
    </row>
    <row r="120" spans="1:9">
      <c r="A120" s="60" t="s">
        <v>211</v>
      </c>
      <c r="B120" s="60"/>
      <c r="C120" s="60"/>
      <c r="D120" s="60"/>
      <c r="E120" s="65"/>
      <c r="F120" s="65"/>
      <c r="G120" s="61"/>
    </row>
    <row r="121" spans="1:9">
      <c r="B121" s="2" t="s">
        <v>137</v>
      </c>
      <c r="F121" s="49">
        <v>594429090</v>
      </c>
      <c r="H121" s="48" t="s">
        <v>96</v>
      </c>
      <c r="I121" s="48" t="s">
        <v>212</v>
      </c>
    </row>
    <row r="122" spans="1:9">
      <c r="C122" s="2" t="s">
        <v>138</v>
      </c>
      <c r="G122" s="48">
        <v>200300425</v>
      </c>
    </row>
    <row r="123" spans="1:9">
      <c r="C123" s="2" t="s">
        <v>152</v>
      </c>
      <c r="G123" s="48">
        <f>F121-G122</f>
        <v>394128665</v>
      </c>
    </row>
    <row r="124" spans="1:9">
      <c r="A124" s="2" t="s">
        <v>140</v>
      </c>
    </row>
    <row r="125" spans="1:9">
      <c r="B125" s="2" t="s">
        <v>260</v>
      </c>
      <c r="F125" s="49">
        <f>G123*25%</f>
        <v>98532166.25</v>
      </c>
      <c r="H125" s="48" t="s">
        <v>96</v>
      </c>
    </row>
    <row r="126" spans="1:9">
      <c r="C126" s="2" t="s">
        <v>261</v>
      </c>
      <c r="G126" s="48">
        <f>F125</f>
        <v>98532166.25</v>
      </c>
    </row>
    <row r="127" spans="1:9">
      <c r="C127" s="2" t="s">
        <v>188</v>
      </c>
      <c r="G127" s="48">
        <f>G126*49%</f>
        <v>48280761.462499999</v>
      </c>
    </row>
    <row r="128" spans="1:9">
      <c r="C128" s="2" t="s">
        <v>189</v>
      </c>
      <c r="G128" s="48">
        <f>G126*51%</f>
        <v>50251404.787500001</v>
      </c>
    </row>
    <row r="130" spans="1:8">
      <c r="A130" s="2" t="s">
        <v>213</v>
      </c>
    </row>
    <row r="131" spans="1:8">
      <c r="B131" s="2" t="s">
        <v>214</v>
      </c>
      <c r="F131" s="49">
        <v>200300425</v>
      </c>
    </row>
    <row r="132" spans="1:8">
      <c r="B132" s="2" t="s">
        <v>215</v>
      </c>
      <c r="F132" s="49">
        <f>F121</f>
        <v>594429090</v>
      </c>
    </row>
    <row r="133" spans="1:8">
      <c r="B133" s="2" t="s">
        <v>216</v>
      </c>
    </row>
    <row r="134" spans="1:8">
      <c r="B134" s="2" t="s">
        <v>217</v>
      </c>
      <c r="F134" s="49">
        <f>F131/5/12*2</f>
        <v>6676680.833333333</v>
      </c>
    </row>
    <row r="135" spans="1:8">
      <c r="B135" s="2" t="s">
        <v>218</v>
      </c>
      <c r="F135" s="49">
        <f>F132/5/12*2</f>
        <v>19814303</v>
      </c>
    </row>
    <row r="136" spans="1:8">
      <c r="B136" s="2" t="s">
        <v>219</v>
      </c>
      <c r="F136" s="49">
        <f>F135-F134</f>
        <v>13137622.166666668</v>
      </c>
      <c r="H136" s="48" t="s">
        <v>96</v>
      </c>
    </row>
    <row r="137" spans="1:8">
      <c r="B137" s="2" t="s">
        <v>153</v>
      </c>
      <c r="F137" s="49">
        <f>F136</f>
        <v>13137622.166666668</v>
      </c>
    </row>
    <row r="138" spans="1:8">
      <c r="C138" s="2" t="s">
        <v>222</v>
      </c>
      <c r="G138" s="48">
        <f>F137</f>
        <v>13137622.166666668</v>
      </c>
    </row>
    <row r="139" spans="1:8">
      <c r="B139" s="2" t="s">
        <v>223</v>
      </c>
      <c r="C139" s="2" t="s">
        <v>224</v>
      </c>
    </row>
    <row r="140" spans="1:8">
      <c r="C140" s="2" t="s">
        <v>190</v>
      </c>
      <c r="G140" s="48">
        <f>G138*51%</f>
        <v>6700187.3050000006</v>
      </c>
      <c r="H140" s="48" t="s">
        <v>96</v>
      </c>
    </row>
    <row r="141" spans="1:8">
      <c r="C141" s="2" t="s">
        <v>191</v>
      </c>
      <c r="G141" s="48">
        <f>G138*49%</f>
        <v>6437434.8616666673</v>
      </c>
    </row>
    <row r="143" spans="1:8">
      <c r="B143" s="2" t="s">
        <v>220</v>
      </c>
    </row>
    <row r="144" spans="1:8">
      <c r="B144" s="2" t="s">
        <v>225</v>
      </c>
      <c r="F144" s="49">
        <f>F137*25%</f>
        <v>3284405.541666667</v>
      </c>
      <c r="H144" s="48" t="s">
        <v>96</v>
      </c>
    </row>
    <row r="145" spans="1:8">
      <c r="C145" s="2" t="s">
        <v>226</v>
      </c>
      <c r="G145" s="48">
        <f>F144</f>
        <v>3284405.541666667</v>
      </c>
    </row>
    <row r="146" spans="1:8">
      <c r="C146" s="2" t="s">
        <v>190</v>
      </c>
      <c r="G146" s="48">
        <f>G145*51%</f>
        <v>1675046.8262500002</v>
      </c>
    </row>
    <row r="147" spans="1:8">
      <c r="C147" s="2" t="s">
        <v>191</v>
      </c>
      <c r="G147" s="48">
        <f>G145*49%</f>
        <v>1609358.7154166668</v>
      </c>
    </row>
    <row r="149" spans="1:8">
      <c r="A149" s="60" t="s">
        <v>141</v>
      </c>
      <c r="B149" s="60"/>
      <c r="C149" s="60"/>
      <c r="D149" s="60"/>
      <c r="E149" s="65"/>
      <c r="F149" s="65"/>
      <c r="G149" s="61"/>
    </row>
    <row r="150" spans="1:8">
      <c r="B150" s="2" t="s">
        <v>227</v>
      </c>
      <c r="F150" s="49">
        <v>123531818</v>
      </c>
      <c r="H150" s="48" t="s">
        <v>96</v>
      </c>
    </row>
    <row r="151" spans="1:8">
      <c r="C151" s="2" t="s">
        <v>138</v>
      </c>
      <c r="G151" s="48">
        <v>123531818</v>
      </c>
      <c r="H151" s="48">
        <v>177013255</v>
      </c>
    </row>
    <row r="152" spans="1:8">
      <c r="C152" s="2" t="s">
        <v>139</v>
      </c>
      <c r="G152" s="48">
        <f>F150-G151</f>
        <v>0</v>
      </c>
    </row>
    <row r="153" spans="1:8">
      <c r="B153" s="2" t="s">
        <v>192</v>
      </c>
    </row>
    <row r="154" spans="1:8">
      <c r="A154" s="2" t="s">
        <v>140</v>
      </c>
    </row>
    <row r="155" spans="1:8">
      <c r="B155" s="2" t="s">
        <v>225</v>
      </c>
      <c r="F155" s="49">
        <f>G152*25%</f>
        <v>0</v>
      </c>
    </row>
    <row r="156" spans="1:8">
      <c r="C156" s="2" t="s">
        <v>226</v>
      </c>
      <c r="G156" s="48">
        <f>F155</f>
        <v>0</v>
      </c>
    </row>
    <row r="158" spans="1:8">
      <c r="A158" s="2" t="s">
        <v>228</v>
      </c>
    </row>
    <row r="159" spans="1:8">
      <c r="B159" s="2" t="s">
        <v>137</v>
      </c>
      <c r="F159" s="49">
        <v>1446363636</v>
      </c>
      <c r="H159" s="48" t="s">
        <v>96</v>
      </c>
    </row>
    <row r="160" spans="1:8">
      <c r="C160" s="2" t="s">
        <v>138</v>
      </c>
      <c r="G160" s="48">
        <v>1340209663</v>
      </c>
    </row>
    <row r="161" spans="1:10">
      <c r="C161" s="2" t="s">
        <v>229</v>
      </c>
      <c r="G161" s="48">
        <f>F159-G160</f>
        <v>106153973</v>
      </c>
    </row>
    <row r="162" spans="1:10">
      <c r="C162" s="2" t="s">
        <v>190</v>
      </c>
      <c r="G162" s="48">
        <f>G161*51%</f>
        <v>54138526.230000004</v>
      </c>
    </row>
    <row r="163" spans="1:10">
      <c r="C163" s="2" t="s">
        <v>193</v>
      </c>
      <c r="G163" s="48">
        <f>G161*49%</f>
        <v>52015446.769999996</v>
      </c>
    </row>
    <row r="164" spans="1:10">
      <c r="A164" s="2" t="s">
        <v>140</v>
      </c>
    </row>
    <row r="165" spans="1:10">
      <c r="B165" s="2" t="s">
        <v>225</v>
      </c>
      <c r="F165" s="49">
        <f>G161*25%</f>
        <v>26538493.25</v>
      </c>
      <c r="H165" s="48" t="s">
        <v>194</v>
      </c>
    </row>
    <row r="166" spans="1:10">
      <c r="C166" s="2" t="s">
        <v>226</v>
      </c>
      <c r="G166" s="48">
        <f>F165</f>
        <v>26538493.25</v>
      </c>
    </row>
    <row r="167" spans="1:10">
      <c r="C167" s="2" t="s">
        <v>190</v>
      </c>
      <c r="G167" s="48">
        <f>G166*51%</f>
        <v>13534631.557500001</v>
      </c>
      <c r="H167" s="48" t="s">
        <v>96</v>
      </c>
    </row>
    <row r="168" spans="1:10">
      <c r="C168" s="2" t="s">
        <v>193</v>
      </c>
      <c r="G168" s="48">
        <f>G166*49%</f>
        <v>13003861.692499999</v>
      </c>
    </row>
    <row r="170" spans="1:10" s="9" customFormat="1">
      <c r="B170" s="9" t="s">
        <v>214</v>
      </c>
      <c r="E170" s="66"/>
      <c r="F170" s="66">
        <f>G160</f>
        <v>1340209663</v>
      </c>
      <c r="G170" s="52"/>
      <c r="H170" s="52"/>
      <c r="I170" s="62"/>
      <c r="J170" s="52"/>
    </row>
    <row r="171" spans="1:10" s="9" customFormat="1">
      <c r="B171" s="9" t="s">
        <v>231</v>
      </c>
      <c r="E171" s="66"/>
      <c r="F171" s="66">
        <f>F159</f>
        <v>1446363636</v>
      </c>
      <c r="G171" s="52"/>
      <c r="H171" s="52"/>
      <c r="I171" s="62"/>
      <c r="J171" s="52"/>
    </row>
    <row r="172" spans="1:10" s="9" customFormat="1">
      <c r="B172" s="9" t="s">
        <v>154</v>
      </c>
      <c r="E172" s="66" t="s">
        <v>186</v>
      </c>
      <c r="F172" s="66"/>
      <c r="G172" s="52"/>
      <c r="H172" s="52"/>
      <c r="I172" s="62"/>
      <c r="J172" s="52"/>
    </row>
    <row r="173" spans="1:10" s="9" customFormat="1">
      <c r="B173" s="9" t="s">
        <v>217</v>
      </c>
      <c r="E173" s="66"/>
      <c r="F173" s="66"/>
      <c r="G173" s="52"/>
      <c r="H173" s="52"/>
      <c r="I173" s="62"/>
      <c r="J173" s="52"/>
    </row>
    <row r="174" spans="1:10" s="9" customFormat="1">
      <c r="B174" s="9" t="s">
        <v>232</v>
      </c>
      <c r="E174" s="66"/>
      <c r="F174" s="66"/>
      <c r="G174" s="52"/>
      <c r="H174" s="52"/>
      <c r="I174" s="62"/>
      <c r="J174" s="52"/>
    </row>
    <row r="175" spans="1:10" s="9" customFormat="1">
      <c r="B175" s="9" t="s">
        <v>219</v>
      </c>
      <c r="E175" s="66"/>
      <c r="F175" s="66"/>
      <c r="G175" s="52"/>
      <c r="H175" s="52"/>
      <c r="I175" s="62"/>
      <c r="J175" s="52"/>
    </row>
    <row r="176" spans="1:10" s="9" customFormat="1">
      <c r="B176" s="9" t="s">
        <v>221</v>
      </c>
      <c r="E176" s="66"/>
      <c r="F176" s="66"/>
      <c r="G176" s="52"/>
      <c r="H176" s="52"/>
      <c r="I176" s="62"/>
      <c r="J176" s="52"/>
    </row>
    <row r="177" spans="1:10" s="9" customFormat="1">
      <c r="C177" s="9" t="s">
        <v>222</v>
      </c>
      <c r="E177" s="66"/>
      <c r="F177" s="66"/>
      <c r="G177" s="52"/>
      <c r="H177" s="52"/>
      <c r="I177" s="62"/>
      <c r="J177" s="52"/>
    </row>
    <row r="178" spans="1:10" s="9" customFormat="1">
      <c r="B178" s="9" t="s">
        <v>223</v>
      </c>
      <c r="C178" s="9" t="s">
        <v>224</v>
      </c>
      <c r="E178" s="66"/>
      <c r="F178" s="66"/>
      <c r="G178" s="52"/>
      <c r="H178" s="52"/>
      <c r="I178" s="62"/>
      <c r="J178" s="52"/>
    </row>
    <row r="179" spans="1:10" s="9" customFormat="1">
      <c r="E179" s="66"/>
      <c r="F179" s="66"/>
      <c r="G179" s="52"/>
      <c r="H179" s="52"/>
      <c r="I179" s="62"/>
      <c r="J179" s="52"/>
    </row>
    <row r="180" spans="1:10" s="9" customFormat="1">
      <c r="B180" s="9" t="s">
        <v>220</v>
      </c>
      <c r="E180" s="66"/>
      <c r="F180" s="66"/>
      <c r="G180" s="52"/>
      <c r="H180" s="52"/>
      <c r="I180" s="62"/>
      <c r="J180" s="52"/>
    </row>
    <row r="181" spans="1:10" s="9" customFormat="1">
      <c r="B181" s="9" t="s">
        <v>225</v>
      </c>
      <c r="E181" s="66"/>
      <c r="F181" s="66"/>
      <c r="G181" s="52"/>
      <c r="H181" s="52"/>
      <c r="I181" s="62"/>
      <c r="J181" s="52"/>
    </row>
    <row r="182" spans="1:10" s="9" customFormat="1">
      <c r="C182" s="9" t="s">
        <v>226</v>
      </c>
      <c r="E182" s="66"/>
      <c r="F182" s="66"/>
      <c r="G182" s="52"/>
      <c r="H182" s="52"/>
      <c r="I182" s="62"/>
      <c r="J182" s="52"/>
    </row>
    <row r="184" spans="1:10">
      <c r="A184" s="2" t="s">
        <v>124</v>
      </c>
    </row>
    <row r="185" spans="1:10">
      <c r="B185" s="2" t="s">
        <v>246</v>
      </c>
      <c r="E185" s="49">
        <f>F186</f>
        <v>22729714300</v>
      </c>
      <c r="G185" s="48" t="s">
        <v>96</v>
      </c>
    </row>
    <row r="186" spans="1:10">
      <c r="C186" s="2" t="s">
        <v>247</v>
      </c>
      <c r="F186" s="49">
        <v>22729714300</v>
      </c>
    </row>
    <row r="188" spans="1:10">
      <c r="A188" s="58" t="s">
        <v>143</v>
      </c>
      <c r="B188" s="58"/>
      <c r="C188" s="58"/>
      <c r="D188" s="58"/>
      <c r="E188" s="63"/>
      <c r="F188" s="63"/>
      <c r="G188" s="53"/>
      <c r="H188" s="53"/>
      <c r="I188" s="55"/>
    </row>
    <row r="189" spans="1:10">
      <c r="A189" s="2" t="s">
        <v>144</v>
      </c>
      <c r="C189" s="59">
        <v>1</v>
      </c>
      <c r="D189" s="7" t="s">
        <v>196</v>
      </c>
    </row>
    <row r="191" spans="1:10">
      <c r="B191" s="2" t="s">
        <v>197</v>
      </c>
      <c r="D191" s="48">
        <v>37200000000</v>
      </c>
      <c r="G191" s="48" t="s">
        <v>96</v>
      </c>
    </row>
    <row r="192" spans="1:10">
      <c r="C192" s="2" t="s">
        <v>198</v>
      </c>
      <c r="D192" s="48"/>
      <c r="E192" s="49">
        <f>D191</f>
        <v>37200000000</v>
      </c>
    </row>
    <row r="194" spans="1:10">
      <c r="A194" s="2" t="s">
        <v>230</v>
      </c>
    </row>
    <row r="195" spans="1:10" s="9" customFormat="1">
      <c r="A195" s="9" t="s">
        <v>248</v>
      </c>
      <c r="E195" s="66"/>
      <c r="F195" s="66"/>
      <c r="G195" s="52"/>
      <c r="H195" s="52"/>
      <c r="I195" s="62"/>
      <c r="J195" s="52"/>
    </row>
    <row r="196" spans="1:10" s="9" customFormat="1">
      <c r="B196" s="9" t="s">
        <v>249</v>
      </c>
      <c r="E196" s="66">
        <v>445497273</v>
      </c>
      <c r="F196" s="66"/>
      <c r="G196" s="52"/>
      <c r="H196" s="52"/>
      <c r="I196" s="62"/>
      <c r="J196" s="52"/>
    </row>
    <row r="197" spans="1:10" s="9" customFormat="1">
      <c r="B197" s="9" t="s">
        <v>155</v>
      </c>
      <c r="E197" s="66">
        <v>191547711</v>
      </c>
      <c r="F197" s="66"/>
      <c r="G197" s="52"/>
      <c r="H197" s="52"/>
      <c r="I197" s="62"/>
      <c r="J197" s="52"/>
    </row>
    <row r="198" spans="1:10" s="9" customFormat="1">
      <c r="B198" s="9" t="s">
        <v>250</v>
      </c>
      <c r="E198" s="66">
        <v>300000000</v>
      </c>
      <c r="F198" s="66" t="s">
        <v>172</v>
      </c>
      <c r="G198" s="52"/>
      <c r="H198" s="52">
        <f>E196+E252</f>
        <v>1512954909</v>
      </c>
      <c r="I198" s="62"/>
      <c r="J198" s="52"/>
    </row>
    <row r="199" spans="1:10" s="9" customFormat="1">
      <c r="B199" s="9" t="s">
        <v>251</v>
      </c>
      <c r="E199" s="66"/>
      <c r="F199" s="66"/>
      <c r="G199" s="52"/>
      <c r="H199" s="52"/>
      <c r="I199" s="62"/>
      <c r="J199" s="52"/>
    </row>
    <row r="200" spans="1:10" s="9" customFormat="1">
      <c r="A200" s="9" t="s">
        <v>258</v>
      </c>
      <c r="B200" s="9" t="s">
        <v>252</v>
      </c>
      <c r="E200" s="66"/>
      <c r="F200" s="66"/>
      <c r="G200" s="52"/>
      <c r="H200" s="52"/>
      <c r="I200" s="62"/>
      <c r="J200" s="52"/>
    </row>
    <row r="201" spans="1:10" s="9" customFormat="1">
      <c r="B201" s="9" t="s">
        <v>173</v>
      </c>
      <c r="E201" s="66">
        <f>E196-E198-3000</f>
        <v>145494273</v>
      </c>
      <c r="F201" s="66"/>
      <c r="G201" s="52" t="s">
        <v>96</v>
      </c>
      <c r="H201" s="52"/>
      <c r="I201" s="62"/>
      <c r="J201" s="52"/>
    </row>
    <row r="202" spans="1:10" s="9" customFormat="1">
      <c r="B202" s="9" t="s">
        <v>175</v>
      </c>
      <c r="E202" s="66">
        <f>F205-E201</f>
        <v>46053438</v>
      </c>
      <c r="F202" s="66"/>
      <c r="G202" s="52"/>
      <c r="H202" s="52"/>
      <c r="I202" s="62"/>
      <c r="J202" s="52"/>
    </row>
    <row r="203" spans="1:10" s="9" customFormat="1">
      <c r="B203" s="9" t="s">
        <v>190</v>
      </c>
      <c r="E203" s="66">
        <f>E202*51%</f>
        <v>23487253.379999999</v>
      </c>
      <c r="F203" s="66"/>
      <c r="G203" s="52" t="s">
        <v>96</v>
      </c>
      <c r="H203" s="52"/>
      <c r="I203" s="62"/>
      <c r="J203" s="52"/>
    </row>
    <row r="204" spans="1:10" s="9" customFormat="1">
      <c r="B204" s="9" t="s">
        <v>195</v>
      </c>
      <c r="E204" s="66">
        <f>E202*49%</f>
        <v>22566184.620000001</v>
      </c>
      <c r="F204" s="66"/>
      <c r="G204" s="52"/>
      <c r="H204" s="52"/>
      <c r="I204" s="62"/>
      <c r="J204" s="52"/>
    </row>
    <row r="205" spans="1:10" s="9" customFormat="1">
      <c r="C205" s="9" t="s">
        <v>174</v>
      </c>
      <c r="E205" s="66"/>
      <c r="F205" s="66">
        <f>E197</f>
        <v>191547711</v>
      </c>
      <c r="G205" s="52"/>
      <c r="H205" s="52"/>
      <c r="I205" s="62"/>
      <c r="J205" s="52"/>
    </row>
    <row r="206" spans="1:10" s="9" customFormat="1">
      <c r="A206" s="9" t="s">
        <v>253</v>
      </c>
      <c r="E206" s="66"/>
      <c r="F206" s="66"/>
      <c r="G206" s="52"/>
      <c r="H206" s="52"/>
      <c r="I206" s="62"/>
      <c r="J206" s="52"/>
    </row>
    <row r="207" spans="1:10" s="9" customFormat="1">
      <c r="B207" s="9" t="s">
        <v>254</v>
      </c>
      <c r="D207" s="69" t="s">
        <v>176</v>
      </c>
      <c r="E207" s="66"/>
      <c r="F207" s="66"/>
      <c r="G207" s="52"/>
      <c r="H207" s="52"/>
      <c r="I207" s="62"/>
      <c r="J207" s="52"/>
    </row>
    <row r="208" spans="1:10" s="9" customFormat="1">
      <c r="B208" s="9" t="s">
        <v>177</v>
      </c>
      <c r="D208" s="69"/>
      <c r="E208" s="66">
        <f>E196/7/12*2.5</f>
        <v>13258847.410714287</v>
      </c>
      <c r="F208" s="66"/>
      <c r="G208" s="52"/>
      <c r="H208" s="52"/>
      <c r="I208" s="62"/>
      <c r="J208" s="52"/>
    </row>
    <row r="209" spans="1:10" s="9" customFormat="1">
      <c r="B209" s="9" t="s">
        <v>255</v>
      </c>
      <c r="D209" s="69" t="s">
        <v>176</v>
      </c>
      <c r="E209" s="66"/>
      <c r="F209" s="66"/>
      <c r="G209" s="52"/>
      <c r="H209" s="52"/>
      <c r="I209" s="62"/>
      <c r="J209" s="52"/>
    </row>
    <row r="210" spans="1:10" s="9" customFormat="1">
      <c r="B210" s="9" t="s">
        <v>178</v>
      </c>
      <c r="E210" s="66">
        <v>8986176</v>
      </c>
      <c r="F210" s="66"/>
      <c r="G210" s="52"/>
      <c r="H210" s="52"/>
      <c r="I210" s="62"/>
      <c r="J210" s="52"/>
    </row>
    <row r="211" spans="1:10" s="9" customFormat="1">
      <c r="B211" s="9" t="s">
        <v>256</v>
      </c>
      <c r="E211" s="66">
        <f>E208-E210</f>
        <v>4272671.4107142873</v>
      </c>
      <c r="F211" s="66"/>
      <c r="G211" s="52"/>
      <c r="H211" s="52"/>
      <c r="I211" s="62"/>
      <c r="J211" s="52"/>
    </row>
    <row r="212" spans="1:10" s="9" customFormat="1">
      <c r="B212" s="9" t="s">
        <v>257</v>
      </c>
      <c r="E212" s="66"/>
      <c r="F212" s="66"/>
      <c r="G212" s="52"/>
      <c r="H212" s="52"/>
      <c r="I212" s="62"/>
      <c r="J212" s="52"/>
    </row>
    <row r="213" spans="1:10" s="9" customFormat="1">
      <c r="A213" s="9" t="s">
        <v>258</v>
      </c>
      <c r="B213" s="9" t="s">
        <v>179</v>
      </c>
      <c r="E213" s="66"/>
      <c r="F213" s="66"/>
      <c r="G213" s="52"/>
      <c r="H213" s="52"/>
      <c r="I213" s="62"/>
      <c r="J213" s="52"/>
    </row>
    <row r="214" spans="1:10" s="9" customFormat="1">
      <c r="B214" s="9" t="s">
        <v>180</v>
      </c>
      <c r="E214" s="66">
        <f>E211</f>
        <v>4272671.4107142873</v>
      </c>
      <c r="F214" s="66"/>
      <c r="G214" s="52" t="s">
        <v>96</v>
      </c>
      <c r="H214" s="52"/>
      <c r="I214" s="62"/>
      <c r="J214" s="52"/>
    </row>
    <row r="215" spans="1:10">
      <c r="C215" s="2" t="s">
        <v>174</v>
      </c>
      <c r="F215" s="49">
        <f>E214</f>
        <v>4272671.4107142873</v>
      </c>
    </row>
    <row r="216" spans="1:10">
      <c r="B216" s="2" t="s">
        <v>127</v>
      </c>
    </row>
    <row r="217" spans="1:10">
      <c r="A217" s="58" t="s">
        <v>199</v>
      </c>
      <c r="B217" s="58"/>
      <c r="C217" s="58"/>
      <c r="D217" s="58"/>
      <c r="E217" s="63"/>
      <c r="F217" s="63"/>
      <c r="G217" s="53"/>
      <c r="H217" s="53"/>
      <c r="I217" s="55"/>
    </row>
    <row r="219" spans="1:10">
      <c r="A219" s="2" t="s">
        <v>108</v>
      </c>
    </row>
    <row r="221" spans="1:10" ht="30">
      <c r="D221" s="10" t="s">
        <v>371</v>
      </c>
      <c r="E221" s="64" t="s">
        <v>339</v>
      </c>
      <c r="F221" s="64" t="s">
        <v>351</v>
      </c>
      <c r="G221" s="54" t="s">
        <v>111</v>
      </c>
      <c r="H221" s="54" t="s">
        <v>142</v>
      </c>
      <c r="I221" s="57" t="s">
        <v>369</v>
      </c>
    </row>
    <row r="222" spans="1:10">
      <c r="D222" s="48" t="e">
        <f>'Bang CDKT'!#REF!</f>
        <v>#REF!</v>
      </c>
      <c r="E222" s="49" t="e">
        <f>'Bang CDKT'!#REF!</f>
        <v>#REF!</v>
      </c>
      <c r="F222" s="49" t="e">
        <f>'Bang CDKT'!#REF!</f>
        <v>#REF!</v>
      </c>
      <c r="G222" s="48" t="e">
        <f>'Bang CDKT'!#REF!</f>
        <v>#REF!</v>
      </c>
      <c r="H222" s="48" t="e">
        <f>'Bang CDKT'!#REF!</f>
        <v>#REF!</v>
      </c>
      <c r="I222" s="56" t="e">
        <f>SUM(D222:H222)</f>
        <v>#REF!</v>
      </c>
    </row>
    <row r="223" spans="1:10">
      <c r="A223" s="2" t="s">
        <v>109</v>
      </c>
      <c r="C223" s="59">
        <v>0.51</v>
      </c>
      <c r="D223" s="48" t="e">
        <f>D222*$C$223</f>
        <v>#REF!</v>
      </c>
      <c r="E223" s="49" t="e">
        <f>E222*$C$223</f>
        <v>#REF!</v>
      </c>
      <c r="F223" s="49" t="e">
        <f>F222*$C$223</f>
        <v>#REF!</v>
      </c>
      <c r="G223" s="48" t="e">
        <f>$G$222*$C$223</f>
        <v>#REF!</v>
      </c>
      <c r="H223" s="48" t="e">
        <f>H222*$C$223</f>
        <v>#REF!</v>
      </c>
      <c r="I223" s="56" t="e">
        <f>SUM(D223:H223)</f>
        <v>#REF!</v>
      </c>
    </row>
    <row r="224" spans="1:10">
      <c r="A224" s="2" t="s">
        <v>110</v>
      </c>
      <c r="C224" s="59">
        <v>0.49</v>
      </c>
      <c r="D224" s="48" t="e">
        <f>D222*C224</f>
        <v>#REF!</v>
      </c>
      <c r="E224" s="49" t="e">
        <f>E222*D224</f>
        <v>#REF!</v>
      </c>
      <c r="F224" s="49" t="e">
        <f>F222*E224</f>
        <v>#REF!</v>
      </c>
      <c r="G224" s="48" t="e">
        <f>$G$222*$C$224</f>
        <v>#REF!</v>
      </c>
      <c r="H224" s="48" t="e">
        <f>H222*G224</f>
        <v>#REF!</v>
      </c>
      <c r="I224" s="56" t="e">
        <f>SUM(D224:H224)</f>
        <v>#REF!</v>
      </c>
    </row>
    <row r="226" spans="1:7">
      <c r="B226" s="2" t="s">
        <v>233</v>
      </c>
      <c r="E226" s="49" t="e">
        <f>D222</f>
        <v>#REF!</v>
      </c>
      <c r="G226" s="48" t="s">
        <v>96</v>
      </c>
    </row>
    <row r="227" spans="1:7">
      <c r="C227" s="2" t="s">
        <v>234</v>
      </c>
      <c r="F227" s="49" t="e">
        <f>D223</f>
        <v>#REF!</v>
      </c>
    </row>
    <row r="228" spans="1:7">
      <c r="C228" s="2" t="s">
        <v>209</v>
      </c>
      <c r="F228" s="49" t="e">
        <f>D224</f>
        <v>#REF!</v>
      </c>
    </row>
    <row r="230" spans="1:7">
      <c r="B230" s="2" t="s">
        <v>235</v>
      </c>
      <c r="E230" s="49" t="e">
        <f>G223</f>
        <v>#REF!</v>
      </c>
      <c r="G230" s="48" t="s">
        <v>96</v>
      </c>
    </row>
    <row r="231" spans="1:7">
      <c r="C231" s="2" t="s">
        <v>208</v>
      </c>
      <c r="F231" s="49" t="e">
        <f>E230</f>
        <v>#REF!</v>
      </c>
    </row>
    <row r="233" spans="1:7">
      <c r="A233" s="2" t="s">
        <v>112</v>
      </c>
      <c r="D233" s="48" t="e">
        <f>BCKQKD!#REF!</f>
        <v>#REF!</v>
      </c>
    </row>
    <row r="234" spans="1:7">
      <c r="A234" s="2" t="s">
        <v>113</v>
      </c>
    </row>
    <row r="235" spans="1:7">
      <c r="A235" s="2" t="s">
        <v>114</v>
      </c>
      <c r="D235" s="48" t="e">
        <f>D233*C223</f>
        <v>#REF!</v>
      </c>
      <c r="G235" s="48" t="s">
        <v>96</v>
      </c>
    </row>
    <row r="236" spans="1:7">
      <c r="A236" s="2" t="s">
        <v>115</v>
      </c>
      <c r="D236" s="48" t="e">
        <f>D233*C224</f>
        <v>#REF!</v>
      </c>
    </row>
    <row r="237" spans="1:7">
      <c r="B237" s="2" t="s">
        <v>236</v>
      </c>
      <c r="F237" s="49" t="e">
        <f>D236</f>
        <v>#REF!</v>
      </c>
    </row>
    <row r="239" spans="1:7">
      <c r="A239" s="2" t="s">
        <v>200</v>
      </c>
    </row>
    <row r="240" spans="1:7">
      <c r="A240" s="2" t="s">
        <v>201</v>
      </c>
    </row>
    <row r="241" spans="1:7">
      <c r="B241" s="2" t="s">
        <v>202</v>
      </c>
      <c r="E241" s="49">
        <v>4271548662</v>
      </c>
      <c r="G241" s="48" t="s">
        <v>96</v>
      </c>
    </row>
    <row r="242" spans="1:7">
      <c r="C242" s="2" t="s">
        <v>203</v>
      </c>
      <c r="F242" s="49">
        <v>4271548662</v>
      </c>
      <c r="G242" s="48">
        <v>-3928258330</v>
      </c>
    </row>
    <row r="243" spans="1:7">
      <c r="C243" s="2" t="s">
        <v>204</v>
      </c>
      <c r="F243" s="49">
        <f>E241-F242</f>
        <v>0</v>
      </c>
    </row>
    <row r="244" spans="1:7">
      <c r="B244" s="2" t="s">
        <v>128</v>
      </c>
    </row>
    <row r="245" spans="1:7">
      <c r="A245" s="2" t="s">
        <v>237</v>
      </c>
    </row>
    <row r="246" spans="1:7">
      <c r="B246" s="2" t="s">
        <v>238</v>
      </c>
      <c r="E246" s="49">
        <f>F243*25%</f>
        <v>0</v>
      </c>
    </row>
    <row r="247" spans="1:7">
      <c r="C247" s="2" t="s">
        <v>239</v>
      </c>
      <c r="F247" s="49">
        <f>E246</f>
        <v>0</v>
      </c>
    </row>
    <row r="248" spans="1:7">
      <c r="B248" s="2" t="s">
        <v>170</v>
      </c>
      <c r="F248" s="49">
        <f>F243*49%</f>
        <v>0</v>
      </c>
    </row>
    <row r="249" spans="1:7">
      <c r="B249" s="2" t="s">
        <v>171</v>
      </c>
      <c r="F249" s="49">
        <f>F243*51%</f>
        <v>0</v>
      </c>
    </row>
    <row r="251" spans="1:7">
      <c r="A251" s="2" t="s">
        <v>156</v>
      </c>
    </row>
    <row r="252" spans="1:7">
      <c r="B252" s="2" t="s">
        <v>157</v>
      </c>
      <c r="E252" s="49">
        <v>1067457636</v>
      </c>
    </row>
    <row r="253" spans="1:7">
      <c r="B253" s="2" t="s">
        <v>158</v>
      </c>
      <c r="E253" s="49">
        <v>279713436</v>
      </c>
    </row>
    <row r="254" spans="1:7">
      <c r="B254" s="2" t="s">
        <v>159</v>
      </c>
    </row>
    <row r="255" spans="1:7">
      <c r="B255" s="2" t="s">
        <v>160</v>
      </c>
      <c r="E255" s="49">
        <f>E252/9</f>
        <v>118606404</v>
      </c>
      <c r="F255" s="49">
        <f>E255/12*11</f>
        <v>108722537</v>
      </c>
    </row>
    <row r="256" spans="1:7">
      <c r="B256" s="2" t="s">
        <v>161</v>
      </c>
    </row>
    <row r="257" spans="1:7">
      <c r="B257" s="2" t="s">
        <v>162</v>
      </c>
      <c r="E257" s="49">
        <v>800000000</v>
      </c>
    </row>
    <row r="258" spans="1:7">
      <c r="B258" s="2" t="s">
        <v>163</v>
      </c>
      <c r="D258" s="2" t="s">
        <v>184</v>
      </c>
      <c r="F258" s="70">
        <v>40180</v>
      </c>
      <c r="G258" s="70"/>
    </row>
    <row r="259" spans="1:7">
      <c r="B259" s="2" t="s">
        <v>185</v>
      </c>
      <c r="F259" s="49">
        <f>E257/8/12*11</f>
        <v>91666666.666666657</v>
      </c>
    </row>
    <row r="261" spans="1:7">
      <c r="A261" s="2" t="s">
        <v>164</v>
      </c>
    </row>
    <row r="262" spans="1:7">
      <c r="B262" s="60" t="s">
        <v>165</v>
      </c>
    </row>
    <row r="263" spans="1:7">
      <c r="B263" s="2" t="s">
        <v>166</v>
      </c>
      <c r="E263" s="49">
        <f>E252-E257</f>
        <v>267457636</v>
      </c>
      <c r="G263" s="48" t="s">
        <v>96</v>
      </c>
    </row>
    <row r="264" spans="1:7">
      <c r="B264" s="2" t="s">
        <v>167</v>
      </c>
      <c r="E264" s="49">
        <f>F265-E263</f>
        <v>12255800</v>
      </c>
    </row>
    <row r="265" spans="1:7">
      <c r="C265" s="2" t="s">
        <v>168</v>
      </c>
      <c r="F265" s="49">
        <f>E253</f>
        <v>279713436</v>
      </c>
    </row>
    <row r="266" spans="1:7">
      <c r="B266" s="2" t="s">
        <v>169</v>
      </c>
    </row>
    <row r="267" spans="1:7">
      <c r="B267" s="2" t="s">
        <v>180</v>
      </c>
      <c r="E267" s="49">
        <f>F268</f>
        <v>17055870.333333343</v>
      </c>
      <c r="G267" s="48" t="s">
        <v>96</v>
      </c>
    </row>
    <row r="268" spans="1:7">
      <c r="C268" s="2" t="s">
        <v>174</v>
      </c>
      <c r="F268" s="49">
        <f>F255-F259</f>
        <v>17055870.333333343</v>
      </c>
    </row>
    <row r="271" spans="1:7">
      <c r="B271" s="2" t="s">
        <v>247</v>
      </c>
      <c r="E271" s="49">
        <f>F272+F273</f>
        <v>1583394369</v>
      </c>
      <c r="G271" s="48" t="s">
        <v>96</v>
      </c>
    </row>
    <row r="272" spans="1:7">
      <c r="C272" s="2" t="s">
        <v>150</v>
      </c>
      <c r="F272" s="49">
        <v>1429394369</v>
      </c>
    </row>
    <row r="273" spans="1:8">
      <c r="F273" s="49">
        <v>154000000</v>
      </c>
    </row>
    <row r="275" spans="1:8">
      <c r="A275" s="87"/>
      <c r="B275" s="87"/>
      <c r="C275" s="87"/>
      <c r="D275" s="87"/>
      <c r="E275" s="88"/>
      <c r="F275" s="88"/>
      <c r="G275" s="89"/>
      <c r="H275" s="89"/>
    </row>
    <row r="276" spans="1:8">
      <c r="A276" s="2" t="s">
        <v>197</v>
      </c>
      <c r="E276" s="49">
        <f>F277+F278</f>
        <v>46603685126</v>
      </c>
      <c r="G276" s="48" t="s">
        <v>96</v>
      </c>
    </row>
    <row r="277" spans="1:8">
      <c r="B277" s="2" t="s">
        <v>132</v>
      </c>
      <c r="F277" s="49">
        <v>43536000000</v>
      </c>
    </row>
    <row r="278" spans="1:8">
      <c r="B278" s="2" t="s">
        <v>208</v>
      </c>
      <c r="F278" s="49">
        <v>3067685126</v>
      </c>
    </row>
  </sheetData>
  <phoneticPr fontId="57" type="noConversion"/>
  <pageMargins left="0.70866141732283472" right="0.17" top="0.5" bottom="0.48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55"/>
  <sheetViews>
    <sheetView view="pageBreakPreview" zoomScale="110" zoomScaleNormal="100" zoomScaleSheetLayoutView="110" workbookViewId="0">
      <selection activeCell="E20" sqref="E20"/>
    </sheetView>
  </sheetViews>
  <sheetFormatPr defaultColWidth="9" defaultRowHeight="15.75"/>
  <cols>
    <col min="1" max="1" width="3.125" style="108" customWidth="1"/>
    <col min="2" max="2" width="0.25" style="108" customWidth="1"/>
    <col min="3" max="3" width="40.125" style="108" customWidth="1"/>
    <col min="4" max="4" width="0.25" style="108" customWidth="1"/>
    <col min="5" max="5" width="4.625" style="108" customWidth="1"/>
    <col min="6" max="6" width="0.25" style="108" customWidth="1"/>
    <col min="7" max="7" width="2.375" style="108" customWidth="1"/>
    <col min="8" max="8" width="0.25" style="108" customWidth="1"/>
    <col min="9" max="9" width="14.625" style="394" customWidth="1"/>
    <col min="10" max="10" width="0.25" style="111" customWidth="1"/>
    <col min="11" max="11" width="14.75" style="108" customWidth="1"/>
    <col min="12" max="12" width="15.375" style="108" customWidth="1"/>
    <col min="13" max="13" width="9" style="108" customWidth="1"/>
    <col min="14" max="16384" width="9" style="108"/>
  </cols>
  <sheetData>
    <row r="1" spans="1:11" ht="18" customHeight="1">
      <c r="A1" s="186" t="str">
        <f>BCKQKD!A1</f>
        <v>CÔNG TY CỔ PHẦN TẬP ĐOÀN C.E.O</v>
      </c>
      <c r="B1" s="107"/>
      <c r="D1" s="187"/>
      <c r="F1" s="723" t="s">
        <v>81</v>
      </c>
      <c r="G1" s="723"/>
      <c r="H1" s="723"/>
      <c r="I1" s="723"/>
      <c r="J1" s="723"/>
      <c r="K1" s="723"/>
    </row>
    <row r="2" spans="1:11" ht="16.5" customHeight="1">
      <c r="A2" s="188" t="str">
        <f>BCKQKD!A2:F2</f>
        <v>Tầng 5 tháp C.E.O, Mễ Trì, Nam Từ Liêm, Hà Nội</v>
      </c>
      <c r="B2" s="110"/>
      <c r="D2" s="189"/>
      <c r="E2" s="189"/>
      <c r="F2" s="189"/>
      <c r="G2" s="189"/>
      <c r="H2" s="189"/>
      <c r="I2" s="189"/>
      <c r="J2" s="189"/>
      <c r="K2" s="190" t="str">
        <f>'Bang CDKT'!I2</f>
        <v>Quý 2 năm tài chính 2015</v>
      </c>
    </row>
    <row r="3" spans="1:11" ht="16.5" customHeight="1">
      <c r="A3" s="191" t="str">
        <f>BCKQKD!A3</f>
        <v>Tel: (84-4) 37 875 136          Fax: (84-4) 37 875 137</v>
      </c>
      <c r="B3" s="192"/>
      <c r="C3" s="394"/>
      <c r="D3" s="193"/>
      <c r="E3" s="111"/>
      <c r="F3" s="111"/>
      <c r="G3" s="194"/>
      <c r="H3" s="111"/>
      <c r="I3" s="195"/>
      <c r="K3" s="400"/>
    </row>
    <row r="4" spans="1:11" ht="4.5" customHeight="1">
      <c r="A4" s="114"/>
      <c r="B4" s="114"/>
      <c r="C4" s="196"/>
      <c r="D4" s="196"/>
      <c r="E4" s="115"/>
      <c r="F4" s="115"/>
      <c r="G4" s="197"/>
      <c r="H4" s="115"/>
      <c r="I4" s="198"/>
      <c r="J4" s="115"/>
      <c r="K4" s="197"/>
    </row>
    <row r="5" spans="1:11" ht="7.5" customHeight="1">
      <c r="A5" s="199"/>
      <c r="B5" s="199"/>
      <c r="C5" s="185"/>
      <c r="D5" s="185"/>
      <c r="E5" s="111"/>
      <c r="F5" s="111"/>
      <c r="G5" s="194"/>
      <c r="H5" s="111"/>
      <c r="I5" s="195"/>
      <c r="K5" s="194"/>
    </row>
    <row r="6" spans="1:11" ht="16.5" customHeight="1">
      <c r="A6" s="199"/>
      <c r="B6" s="199"/>
      <c r="C6" s="185"/>
      <c r="D6" s="185"/>
      <c r="E6" s="111"/>
      <c r="F6" s="111"/>
      <c r="G6" s="194"/>
      <c r="H6" s="111"/>
      <c r="I6" s="195"/>
      <c r="K6" s="119" t="s">
        <v>634</v>
      </c>
    </row>
    <row r="7" spans="1:11" ht="18" customHeight="1">
      <c r="A7" s="747" t="s">
        <v>635</v>
      </c>
      <c r="B7" s="747"/>
      <c r="C7" s="747"/>
      <c r="D7" s="747"/>
      <c r="E7" s="747"/>
      <c r="F7" s="747"/>
      <c r="G7" s="747"/>
      <c r="H7" s="747"/>
      <c r="I7" s="747"/>
      <c r="J7" s="747"/>
      <c r="K7" s="747"/>
    </row>
    <row r="8" spans="1:11" ht="15.75" customHeight="1">
      <c r="A8" s="748" t="s">
        <v>331</v>
      </c>
      <c r="B8" s="748"/>
      <c r="C8" s="748"/>
      <c r="D8" s="748"/>
      <c r="E8" s="748"/>
      <c r="F8" s="748"/>
      <c r="G8" s="748"/>
      <c r="H8" s="748"/>
      <c r="I8" s="748"/>
      <c r="J8" s="748"/>
      <c r="K8" s="748"/>
    </row>
    <row r="9" spans="1:11" ht="15.75" customHeight="1">
      <c r="A9" s="749" t="str">
        <f>BCKQKD!A8</f>
        <v>Quý 2 năm 2015</v>
      </c>
      <c r="B9" s="749"/>
      <c r="C9" s="749"/>
      <c r="D9" s="749"/>
      <c r="E9" s="749"/>
      <c r="F9" s="749"/>
      <c r="G9" s="749"/>
      <c r="H9" s="749"/>
      <c r="I9" s="749"/>
      <c r="J9" s="749"/>
      <c r="K9" s="749"/>
    </row>
    <row r="10" spans="1:11" ht="15.75" customHeight="1">
      <c r="A10" s="749" t="s">
        <v>674</v>
      </c>
      <c r="B10" s="749"/>
      <c r="C10" s="749"/>
      <c r="D10" s="749"/>
      <c r="E10" s="749"/>
      <c r="F10" s="749"/>
      <c r="G10" s="749"/>
      <c r="H10" s="749"/>
      <c r="I10" s="749"/>
      <c r="J10" s="749"/>
      <c r="K10" s="749"/>
    </row>
    <row r="11" spans="1:11" ht="14.25" customHeight="1">
      <c r="A11" s="746" t="s">
        <v>305</v>
      </c>
      <c r="B11" s="746"/>
      <c r="C11" s="746"/>
      <c r="D11" s="746"/>
      <c r="E11" s="746"/>
      <c r="F11" s="746"/>
      <c r="G11" s="746"/>
      <c r="H11" s="746"/>
      <c r="I11" s="746"/>
      <c r="J11" s="746"/>
      <c r="K11" s="746"/>
    </row>
    <row r="12" spans="1:11" s="109" customFormat="1" ht="13.5" customHeight="1">
      <c r="A12" s="735" t="s">
        <v>414</v>
      </c>
      <c r="B12" s="200"/>
      <c r="C12" s="735" t="s">
        <v>5</v>
      </c>
      <c r="D12" s="200"/>
      <c r="E12" s="743" t="s">
        <v>287</v>
      </c>
      <c r="F12" s="201"/>
      <c r="G12" s="735" t="s">
        <v>413</v>
      </c>
      <c r="H12" s="201"/>
      <c r="I12" s="750" t="s">
        <v>614</v>
      </c>
      <c r="J12" s="750"/>
      <c r="K12" s="750"/>
    </row>
    <row r="13" spans="1:11" s="109" customFormat="1" ht="11.25" customHeight="1">
      <c r="A13" s="736"/>
      <c r="B13" s="202"/>
      <c r="C13" s="736"/>
      <c r="D13" s="390"/>
      <c r="E13" s="744"/>
      <c r="F13" s="201"/>
      <c r="G13" s="736"/>
      <c r="H13" s="201"/>
      <c r="I13" s="461" t="s">
        <v>613</v>
      </c>
      <c r="J13" s="460"/>
      <c r="K13" s="461" t="s">
        <v>489</v>
      </c>
    </row>
    <row r="14" spans="1:11" ht="15.75" customHeight="1">
      <c r="A14" s="93" t="s">
        <v>393</v>
      </c>
      <c r="B14" s="199"/>
      <c r="C14" s="389" t="s">
        <v>321</v>
      </c>
      <c r="D14" s="184"/>
      <c r="E14" s="185"/>
      <c r="F14" s="185"/>
      <c r="G14" s="185"/>
      <c r="H14" s="185"/>
      <c r="I14" s="203"/>
      <c r="J14" s="204"/>
      <c r="K14" s="203"/>
    </row>
    <row r="15" spans="1:11" ht="15.75" customHeight="1">
      <c r="A15" s="185">
        <v>1</v>
      </c>
      <c r="B15" s="185"/>
      <c r="C15" s="202" t="s">
        <v>332</v>
      </c>
      <c r="D15" s="199"/>
      <c r="E15" s="205" t="s">
        <v>377</v>
      </c>
      <c r="F15" s="185"/>
      <c r="G15" s="206"/>
      <c r="H15" s="206"/>
      <c r="I15" s="207">
        <v>270245952044</v>
      </c>
      <c r="J15" s="208"/>
      <c r="K15" s="207">
        <v>82657363151</v>
      </c>
    </row>
    <row r="16" spans="1:11" ht="15.75" customHeight="1">
      <c r="A16" s="185">
        <v>2</v>
      </c>
      <c r="B16" s="185"/>
      <c r="C16" s="202" t="s">
        <v>333</v>
      </c>
      <c r="D16" s="199"/>
      <c r="E16" s="205" t="s">
        <v>410</v>
      </c>
      <c r="F16" s="185"/>
      <c r="G16" s="206"/>
      <c r="H16" s="206"/>
      <c r="I16" s="207">
        <v>-287478204928</v>
      </c>
      <c r="J16" s="208"/>
      <c r="K16" s="207">
        <v>-21057935454</v>
      </c>
    </row>
    <row r="17" spans="1:12" ht="15.75" customHeight="1">
      <c r="A17" s="185">
        <v>3</v>
      </c>
      <c r="B17" s="185"/>
      <c r="C17" s="202" t="s">
        <v>322</v>
      </c>
      <c r="D17" s="199"/>
      <c r="E17" s="205" t="s">
        <v>378</v>
      </c>
      <c r="F17" s="185"/>
      <c r="G17" s="206"/>
      <c r="H17" s="206"/>
      <c r="I17" s="207">
        <v>-28867298084</v>
      </c>
      <c r="J17" s="208"/>
      <c r="K17" s="207">
        <v>-13065550386</v>
      </c>
    </row>
    <row r="18" spans="1:12" ht="15.75" customHeight="1">
      <c r="A18" s="185">
        <v>4</v>
      </c>
      <c r="B18" s="185"/>
      <c r="C18" s="202" t="s">
        <v>327</v>
      </c>
      <c r="D18" s="199"/>
      <c r="E18" s="205" t="s">
        <v>411</v>
      </c>
      <c r="F18" s="185"/>
      <c r="G18" s="206"/>
      <c r="H18" s="206"/>
      <c r="I18" s="207">
        <v>-4691340561</v>
      </c>
      <c r="J18" s="208"/>
      <c r="K18" s="207">
        <v>-3906189371</v>
      </c>
    </row>
    <row r="19" spans="1:12" ht="15.75" customHeight="1">
      <c r="A19" s="185">
        <v>5</v>
      </c>
      <c r="B19" s="185"/>
      <c r="C19" s="202" t="s">
        <v>319</v>
      </c>
      <c r="D19" s="199"/>
      <c r="E19" s="205" t="s">
        <v>388</v>
      </c>
      <c r="F19" s="185"/>
      <c r="G19" s="206"/>
      <c r="H19" s="206"/>
      <c r="I19" s="207">
        <v>-41981740354</v>
      </c>
      <c r="J19" s="208"/>
      <c r="K19" s="207">
        <v>-686474471</v>
      </c>
    </row>
    <row r="20" spans="1:12" ht="15.75" customHeight="1">
      <c r="A20" s="185">
        <v>6</v>
      </c>
      <c r="B20" s="185"/>
      <c r="C20" s="202" t="s">
        <v>28</v>
      </c>
      <c r="D20" s="199"/>
      <c r="E20" s="205" t="s">
        <v>392</v>
      </c>
      <c r="F20" s="185"/>
      <c r="G20" s="206"/>
      <c r="H20" s="206"/>
      <c r="I20" s="207">
        <v>40935767348</v>
      </c>
      <c r="J20" s="208"/>
      <c r="K20" s="207">
        <v>10329986870</v>
      </c>
    </row>
    <row r="21" spans="1:12" ht="15.75" customHeight="1">
      <c r="A21" s="185">
        <v>7</v>
      </c>
      <c r="B21" s="185"/>
      <c r="C21" s="202" t="s">
        <v>334</v>
      </c>
      <c r="D21" s="199"/>
      <c r="E21" s="205" t="s">
        <v>399</v>
      </c>
      <c r="F21" s="185"/>
      <c r="G21" s="206"/>
      <c r="H21" s="206"/>
      <c r="I21" s="207">
        <v>-85528382512</v>
      </c>
      <c r="J21" s="208"/>
      <c r="K21" s="207">
        <v>-7370874519</v>
      </c>
    </row>
    <row r="22" spans="1:12" ht="16.5" customHeight="1">
      <c r="A22" s="199"/>
      <c r="B22" s="199"/>
      <c r="C22" s="209" t="s">
        <v>323</v>
      </c>
      <c r="D22" s="210"/>
      <c r="E22" s="93">
        <v>20</v>
      </c>
      <c r="F22" s="185"/>
      <c r="G22" s="211"/>
      <c r="H22" s="211"/>
      <c r="I22" s="212">
        <f>SUM(I15:I21)</f>
        <v>-137365247047</v>
      </c>
      <c r="J22" s="213"/>
      <c r="K22" s="212">
        <f t="shared" ref="K22" si="0">SUM(K15:K21)</f>
        <v>46900325820</v>
      </c>
    </row>
    <row r="23" spans="1:12" ht="15.75" customHeight="1">
      <c r="A23" s="93" t="s">
        <v>394</v>
      </c>
      <c r="B23" s="199"/>
      <c r="C23" s="389" t="s">
        <v>324</v>
      </c>
      <c r="D23" s="184"/>
      <c r="E23" s="185"/>
      <c r="F23" s="185"/>
      <c r="G23" s="206"/>
      <c r="H23" s="206"/>
      <c r="I23" s="207"/>
      <c r="J23" s="208"/>
      <c r="K23" s="207"/>
    </row>
    <row r="24" spans="1:12" ht="30" customHeight="1">
      <c r="A24" s="185">
        <v>1</v>
      </c>
      <c r="B24" s="185"/>
      <c r="C24" s="371" t="s">
        <v>265</v>
      </c>
      <c r="D24" s="199"/>
      <c r="E24" s="185">
        <v>21</v>
      </c>
      <c r="F24" s="185"/>
      <c r="G24" s="206"/>
      <c r="H24" s="206"/>
      <c r="I24" s="207">
        <v>-106202274917</v>
      </c>
      <c r="J24" s="208"/>
      <c r="K24" s="207">
        <v>-30650825490</v>
      </c>
    </row>
    <row r="25" spans="1:12" ht="30" customHeight="1">
      <c r="A25" s="185">
        <v>2</v>
      </c>
      <c r="B25" s="185"/>
      <c r="C25" s="371" t="s">
        <v>272</v>
      </c>
      <c r="D25" s="199"/>
      <c r="E25" s="185">
        <v>22</v>
      </c>
      <c r="F25" s="185"/>
      <c r="G25" s="206"/>
      <c r="H25" s="206"/>
      <c r="I25" s="207">
        <v>-20823130264</v>
      </c>
      <c r="J25" s="208"/>
      <c r="K25" s="207">
        <v>41716976</v>
      </c>
    </row>
    <row r="26" spans="1:12" ht="15.95" customHeight="1">
      <c r="A26" s="185">
        <v>3</v>
      </c>
      <c r="B26" s="185"/>
      <c r="C26" s="371" t="s">
        <v>270</v>
      </c>
      <c r="D26" s="199"/>
      <c r="E26" s="185">
        <v>23</v>
      </c>
      <c r="F26" s="185"/>
      <c r="G26" s="206"/>
      <c r="H26" s="206"/>
      <c r="I26" s="207">
        <v>-476307473335</v>
      </c>
      <c r="J26" s="208"/>
      <c r="K26" s="207">
        <v>0</v>
      </c>
      <c r="L26" s="157"/>
    </row>
    <row r="27" spans="1:12" ht="30" customHeight="1">
      <c r="A27" s="185">
        <v>4</v>
      </c>
      <c r="B27" s="185"/>
      <c r="C27" s="371" t="s">
        <v>271</v>
      </c>
      <c r="D27" s="199"/>
      <c r="E27" s="185">
        <v>24</v>
      </c>
      <c r="F27" s="185"/>
      <c r="G27" s="206"/>
      <c r="H27" s="206"/>
      <c r="I27" s="207">
        <v>524765674495</v>
      </c>
      <c r="J27" s="208"/>
      <c r="K27" s="207">
        <v>8000000000</v>
      </c>
    </row>
    <row r="28" spans="1:12" ht="15.75" customHeight="1">
      <c r="A28" s="185">
        <v>5</v>
      </c>
      <c r="B28" s="185"/>
      <c r="C28" s="202" t="s">
        <v>266</v>
      </c>
      <c r="D28" s="199"/>
      <c r="E28" s="185">
        <v>25</v>
      </c>
      <c r="F28" s="185"/>
      <c r="G28" s="206"/>
      <c r="H28" s="206"/>
      <c r="I28" s="207">
        <v>0</v>
      </c>
      <c r="J28" s="208"/>
      <c r="K28" s="207"/>
    </row>
    <row r="29" spans="1:12" ht="15.75" customHeight="1">
      <c r="A29" s="185">
        <v>6</v>
      </c>
      <c r="B29" s="185"/>
      <c r="C29" s="202" t="s">
        <v>267</v>
      </c>
      <c r="D29" s="199"/>
      <c r="E29" s="185">
        <v>26</v>
      </c>
      <c r="F29" s="185"/>
      <c r="G29" s="206"/>
      <c r="H29" s="206"/>
      <c r="I29" s="207">
        <v>0</v>
      </c>
      <c r="J29" s="208"/>
      <c r="K29" s="207">
        <v>0</v>
      </c>
    </row>
    <row r="30" spans="1:12" ht="15.75" customHeight="1">
      <c r="A30" s="185">
        <v>7</v>
      </c>
      <c r="B30" s="185"/>
      <c r="C30" s="202" t="s">
        <v>328</v>
      </c>
      <c r="D30" s="199"/>
      <c r="E30" s="185">
        <v>27</v>
      </c>
      <c r="F30" s="185"/>
      <c r="G30" s="206"/>
      <c r="H30" s="206"/>
      <c r="I30" s="207">
        <v>593458210</v>
      </c>
      <c r="J30" s="208"/>
      <c r="K30" s="207">
        <v>83040190</v>
      </c>
    </row>
    <row r="31" spans="1:12" ht="15.75" customHeight="1">
      <c r="A31" s="199"/>
      <c r="B31" s="199"/>
      <c r="C31" s="209" t="s">
        <v>325</v>
      </c>
      <c r="D31" s="210"/>
      <c r="E31" s="93">
        <v>30</v>
      </c>
      <c r="F31" s="185"/>
      <c r="G31" s="211"/>
      <c r="H31" s="211"/>
      <c r="I31" s="212">
        <f>SUM(I24:I30)</f>
        <v>-77973745811</v>
      </c>
      <c r="J31" s="213"/>
      <c r="K31" s="212">
        <f t="shared" ref="K31" si="1">SUM(K24:K30)</f>
        <v>-22526068324</v>
      </c>
    </row>
    <row r="32" spans="1:12" ht="15" customHeight="1">
      <c r="A32" s="93" t="s">
        <v>395</v>
      </c>
      <c r="B32" s="199"/>
      <c r="C32" s="389" t="s">
        <v>273</v>
      </c>
      <c r="D32" s="184"/>
      <c r="E32" s="185"/>
      <c r="F32" s="185"/>
      <c r="G32" s="206"/>
      <c r="H32" s="206"/>
      <c r="I32" s="207"/>
      <c r="J32" s="208"/>
      <c r="K32" s="207"/>
    </row>
    <row r="33" spans="1:13" ht="16.5" customHeight="1">
      <c r="A33" s="185">
        <v>1</v>
      </c>
      <c r="B33" s="185"/>
      <c r="C33" s="202" t="s">
        <v>268</v>
      </c>
      <c r="D33" s="199"/>
      <c r="E33" s="185">
        <v>31</v>
      </c>
      <c r="F33" s="185"/>
      <c r="G33" s="206"/>
      <c r="H33" s="206"/>
      <c r="I33" s="207">
        <v>400269980000</v>
      </c>
      <c r="J33" s="208"/>
      <c r="K33" s="207">
        <v>0</v>
      </c>
      <c r="L33" s="219"/>
    </row>
    <row r="34" spans="1:13" ht="16.5" customHeight="1">
      <c r="A34" s="185">
        <v>2</v>
      </c>
      <c r="B34" s="185"/>
      <c r="C34" s="202" t="s">
        <v>269</v>
      </c>
      <c r="D34" s="199"/>
      <c r="E34" s="185">
        <v>32</v>
      </c>
      <c r="F34" s="185"/>
      <c r="G34" s="206"/>
      <c r="H34" s="206"/>
      <c r="I34" s="207">
        <v>0</v>
      </c>
      <c r="J34" s="208"/>
      <c r="K34" s="207">
        <v>0</v>
      </c>
    </row>
    <row r="35" spans="1:13" ht="16.5" customHeight="1">
      <c r="A35" s="185">
        <v>3</v>
      </c>
      <c r="B35" s="185"/>
      <c r="C35" s="202" t="s">
        <v>329</v>
      </c>
      <c r="D35" s="199"/>
      <c r="E35" s="185">
        <v>33</v>
      </c>
      <c r="F35" s="185"/>
      <c r="G35" s="206"/>
      <c r="H35" s="206"/>
      <c r="I35" s="207">
        <v>1333605600</v>
      </c>
      <c r="J35" s="208"/>
      <c r="K35" s="207">
        <v>65034626210</v>
      </c>
    </row>
    <row r="36" spans="1:13" ht="16.5" customHeight="1">
      <c r="A36" s="185">
        <v>4</v>
      </c>
      <c r="B36" s="185"/>
      <c r="C36" s="202" t="s">
        <v>320</v>
      </c>
      <c r="D36" s="199"/>
      <c r="E36" s="185">
        <v>34</v>
      </c>
      <c r="F36" s="185"/>
      <c r="G36" s="206"/>
      <c r="H36" s="206"/>
      <c r="I36" s="207">
        <v>-73029858040</v>
      </c>
      <c r="J36" s="208"/>
      <c r="K36" s="207">
        <v>-70648571525</v>
      </c>
    </row>
    <row r="37" spans="1:13" ht="16.5" customHeight="1">
      <c r="A37" s="185">
        <v>5</v>
      </c>
      <c r="B37" s="185"/>
      <c r="C37" s="202" t="s">
        <v>274</v>
      </c>
      <c r="D37" s="199"/>
      <c r="E37" s="185">
        <v>35</v>
      </c>
      <c r="F37" s="185"/>
      <c r="G37" s="206"/>
      <c r="H37" s="206"/>
      <c r="I37" s="207">
        <v>0</v>
      </c>
      <c r="J37" s="208"/>
      <c r="K37" s="207">
        <v>0</v>
      </c>
    </row>
    <row r="38" spans="1:13" ht="16.5" customHeight="1">
      <c r="A38" s="185">
        <v>6</v>
      </c>
      <c r="B38" s="185"/>
      <c r="C38" s="202" t="s">
        <v>330</v>
      </c>
      <c r="D38" s="199"/>
      <c r="E38" s="185">
        <v>36</v>
      </c>
      <c r="F38" s="185"/>
      <c r="G38" s="206"/>
      <c r="H38" s="206"/>
      <c r="I38" s="207">
        <v>-79538390560</v>
      </c>
      <c r="J38" s="208"/>
      <c r="K38" s="207">
        <v>0</v>
      </c>
    </row>
    <row r="39" spans="1:13" ht="15" customHeight="1">
      <c r="A39" s="199"/>
      <c r="B39" s="199"/>
      <c r="C39" s="209" t="s">
        <v>275</v>
      </c>
      <c r="D39" s="210"/>
      <c r="E39" s="93">
        <v>40</v>
      </c>
      <c r="F39" s="185"/>
      <c r="G39" s="211"/>
      <c r="H39" s="211"/>
      <c r="I39" s="212">
        <f>SUM(I33:I38)</f>
        <v>249035337000</v>
      </c>
      <c r="J39" s="213"/>
      <c r="K39" s="212">
        <f t="shared" ref="K39" si="2">SUM(K33:K38)</f>
        <v>-5613945315</v>
      </c>
    </row>
    <row r="40" spans="1:13" ht="15" customHeight="1">
      <c r="A40" s="199"/>
      <c r="B40" s="199"/>
      <c r="C40" s="201" t="s">
        <v>326</v>
      </c>
      <c r="D40" s="210"/>
      <c r="E40" s="93">
        <v>50</v>
      </c>
      <c r="F40" s="185"/>
      <c r="G40" s="211"/>
      <c r="H40" s="211"/>
      <c r="I40" s="212">
        <f>I39+I31+I22</f>
        <v>33696344142</v>
      </c>
      <c r="J40" s="213"/>
      <c r="K40" s="212">
        <f t="shared" ref="K40" si="3">K39+K31+K22</f>
        <v>18760312181</v>
      </c>
    </row>
    <row r="41" spans="1:13" s="124" customFormat="1" ht="15" customHeight="1">
      <c r="A41" s="210"/>
      <c r="B41" s="210"/>
      <c r="C41" s="201" t="s">
        <v>27</v>
      </c>
      <c r="D41" s="210"/>
      <c r="E41" s="93">
        <v>60</v>
      </c>
      <c r="F41" s="93"/>
      <c r="G41" s="214"/>
      <c r="H41" s="211"/>
      <c r="I41" s="212">
        <v>40773088693</v>
      </c>
      <c r="J41" s="213"/>
      <c r="K41" s="212">
        <v>6423990709</v>
      </c>
    </row>
    <row r="42" spans="1:13" ht="15" customHeight="1">
      <c r="A42" s="199"/>
      <c r="B42" s="199"/>
      <c r="C42" s="202" t="s">
        <v>17</v>
      </c>
      <c r="D42" s="199"/>
      <c r="E42" s="185">
        <v>61</v>
      </c>
      <c r="F42" s="185"/>
      <c r="G42" s="206"/>
      <c r="H42" s="206"/>
      <c r="I42" s="207">
        <v>0</v>
      </c>
      <c r="J42" s="208"/>
      <c r="K42" s="207">
        <v>0</v>
      </c>
    </row>
    <row r="43" spans="1:13" ht="15" customHeight="1">
      <c r="A43" s="199"/>
      <c r="B43" s="199"/>
      <c r="C43" s="201" t="s">
        <v>276</v>
      </c>
      <c r="D43" s="210"/>
      <c r="E43" s="93">
        <v>70</v>
      </c>
      <c r="F43" s="185"/>
      <c r="G43" s="144" t="s">
        <v>443</v>
      </c>
      <c r="H43" s="211"/>
      <c r="I43" s="212">
        <f>I41+I40+I42</f>
        <v>74469432835</v>
      </c>
      <c r="J43" s="213"/>
      <c r="K43" s="212">
        <f>K41+K40+K42</f>
        <v>25184302890</v>
      </c>
      <c r="L43" s="215"/>
      <c r="M43" s="215"/>
    </row>
    <row r="44" spans="1:13" ht="4.5" customHeight="1">
      <c r="A44" s="199"/>
      <c r="B44" s="199"/>
      <c r="C44" s="199"/>
      <c r="D44" s="199"/>
      <c r="E44" s="199"/>
      <c r="F44" s="199"/>
      <c r="G44" s="199"/>
      <c r="H44" s="199"/>
      <c r="I44" s="203"/>
      <c r="J44" s="204"/>
      <c r="K44" s="401"/>
    </row>
    <row r="45" spans="1:13">
      <c r="A45" s="145"/>
      <c r="B45" s="145"/>
      <c r="C45" s="145"/>
      <c r="D45" s="145"/>
      <c r="F45" s="170"/>
      <c r="G45" s="170"/>
      <c r="H45" s="170"/>
      <c r="I45" s="148"/>
      <c r="J45" s="148"/>
      <c r="K45" s="316">
        <f>BCKQKD!G55</f>
        <v>0</v>
      </c>
    </row>
    <row r="46" spans="1:13" ht="16.5" customHeight="1">
      <c r="A46" s="123"/>
      <c r="B46" s="123"/>
      <c r="C46" s="216"/>
      <c r="D46" s="217"/>
      <c r="F46" s="217"/>
      <c r="G46" s="217"/>
      <c r="H46" s="217"/>
      <c r="I46" s="752" t="str">
        <f>'Bang CDKT'!G155</f>
        <v>Hà Nội, ngày 13 tháng 8 năm 2015</v>
      </c>
      <c r="J46" s="752"/>
      <c r="K46" s="752"/>
    </row>
    <row r="47" spans="1:13" s="124" customFormat="1">
      <c r="A47" s="751" t="str">
        <f>'Bang CDKT'!A157</f>
        <v xml:space="preserve">         Người lập                                  Kế toán trưởng</v>
      </c>
      <c r="B47" s="751"/>
      <c r="C47" s="751"/>
      <c r="D47" s="751"/>
      <c r="E47" s="751"/>
      <c r="F47" s="122"/>
      <c r="G47" s="122"/>
      <c r="H47" s="179"/>
      <c r="I47" s="749" t="str">
        <f>'Bang CDKT'!G157</f>
        <v>Tổng Giám đốc</v>
      </c>
      <c r="J47" s="749"/>
      <c r="K47" s="749"/>
    </row>
    <row r="48" spans="1:13" ht="15.75" customHeight="1">
      <c r="A48" s="109"/>
      <c r="B48" s="109"/>
      <c r="C48" s="109"/>
      <c r="D48" s="109"/>
      <c r="E48" s="109"/>
      <c r="F48" s="109"/>
      <c r="G48" s="109"/>
      <c r="H48" s="109"/>
      <c r="I48" s="47"/>
      <c r="J48" s="199"/>
      <c r="K48" s="122"/>
    </row>
    <row r="49" spans="1:11" ht="18" customHeight="1">
      <c r="A49" s="109"/>
      <c r="B49" s="109"/>
      <c r="C49" s="109"/>
      <c r="D49" s="109"/>
      <c r="E49" s="109"/>
      <c r="F49" s="109"/>
      <c r="G49" s="109"/>
      <c r="H49" s="109"/>
      <c r="I49" s="218"/>
      <c r="J49" s="199"/>
      <c r="K49" s="402"/>
    </row>
    <row r="50" spans="1:11" ht="27.75" customHeight="1">
      <c r="A50" s="109"/>
      <c r="B50" s="109"/>
      <c r="C50" s="109"/>
      <c r="D50" s="109"/>
      <c r="E50" s="109"/>
      <c r="F50" s="109"/>
      <c r="G50" s="109"/>
      <c r="H50" s="109"/>
      <c r="I50" s="47"/>
      <c r="J50" s="199"/>
      <c r="K50" s="109"/>
    </row>
    <row r="51" spans="1:11" hidden="1"/>
    <row r="52" spans="1:11" s="122" customFormat="1" ht="15.75" customHeight="1">
      <c r="A52" s="751" t="str">
        <f>'Bang CDKT'!A163</f>
        <v>Nguyễn Thu Phương                           Đỗ Thị Thơm</v>
      </c>
      <c r="B52" s="751"/>
      <c r="C52" s="751"/>
      <c r="D52" s="751"/>
      <c r="E52" s="751"/>
      <c r="H52" s="220"/>
      <c r="I52" s="737" t="str">
        <f>'Bang CDKT'!G163</f>
        <v>Tạ Văn Tố</v>
      </c>
      <c r="J52" s="737"/>
      <c r="K52" s="737"/>
    </row>
    <row r="53" spans="1:11" s="122" customFormat="1" ht="15.75" hidden="1" customHeight="1">
      <c r="C53" s="392"/>
      <c r="D53" s="180"/>
      <c r="F53" s="220"/>
      <c r="G53" s="220"/>
      <c r="H53" s="220"/>
      <c r="I53" s="391"/>
      <c r="J53" s="391"/>
      <c r="K53" s="391"/>
    </row>
    <row r="54" spans="1:11" s="122" customFormat="1" ht="9.75" hidden="1" customHeight="1">
      <c r="C54" s="392"/>
      <c r="D54" s="180"/>
      <c r="F54" s="220"/>
      <c r="G54" s="220"/>
      <c r="H54" s="220"/>
      <c r="I54" s="391"/>
      <c r="J54" s="391"/>
      <c r="K54" s="391"/>
    </row>
    <row r="55" spans="1:11" ht="16.5" customHeight="1">
      <c r="A55" s="310"/>
      <c r="B55" s="311"/>
      <c r="C55" s="311"/>
      <c r="D55" s="311"/>
      <c r="E55" s="312"/>
      <c r="F55" s="311"/>
      <c r="G55" s="313"/>
      <c r="H55" s="311"/>
      <c r="I55" s="311"/>
      <c r="J55" s="314"/>
      <c r="K55" s="315"/>
    </row>
  </sheetData>
  <mergeCells count="16">
    <mergeCell ref="A47:E47"/>
    <mergeCell ref="A52:E52"/>
    <mergeCell ref="I52:K52"/>
    <mergeCell ref="I47:K47"/>
    <mergeCell ref="I46:K46"/>
    <mergeCell ref="A11:K11"/>
    <mergeCell ref="A12:A13"/>
    <mergeCell ref="F1:K1"/>
    <mergeCell ref="A7:K7"/>
    <mergeCell ref="A8:K8"/>
    <mergeCell ref="A9:K9"/>
    <mergeCell ref="C12:C13"/>
    <mergeCell ref="E12:E13"/>
    <mergeCell ref="G12:G13"/>
    <mergeCell ref="A10:K10"/>
    <mergeCell ref="I12:K12"/>
  </mergeCells>
  <phoneticPr fontId="48" type="noConversion"/>
  <pageMargins left="0.86614173228346503" right="0.47244094488188998" top="0.2" bottom="0.34055118099999998" header="0.196850393700787" footer="0.39370078740157499"/>
  <pageSetup paperSize="9" firstPageNumber="7" orientation="portrait" useFirstPageNumber="1" r:id="rId1"/>
  <headerFooter>
    <oddFooter>&amp;C&amp;"Times New Roman,Regular"&amp;10&amp;P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65"/>
  <sheetViews>
    <sheetView view="pageBreakPreview" topLeftCell="A25" zoomScale="110" zoomScaleNormal="100" zoomScaleSheetLayoutView="110" workbookViewId="0">
      <selection activeCell="A24" sqref="A24"/>
    </sheetView>
  </sheetViews>
  <sheetFormatPr defaultColWidth="9" defaultRowHeight="15"/>
  <cols>
    <col min="1" max="1" width="41.625" style="47" customWidth="1"/>
    <col min="2" max="2" width="0.25" style="47" customWidth="1"/>
    <col min="3" max="3" width="4" style="47" customWidth="1"/>
    <col min="4" max="4" width="0.25" style="47" customWidth="1"/>
    <col min="5" max="5" width="5.875" style="84" customWidth="1"/>
    <col min="6" max="6" width="17" style="47" customWidth="1"/>
    <col min="7" max="7" width="15.375" style="47" hidden="1" customWidth="1"/>
    <col min="8" max="8" width="17.25" style="47" customWidth="1"/>
    <col min="9" max="9" width="15.25" style="47" hidden="1" customWidth="1"/>
    <col min="10" max="10" width="0.25" style="47" customWidth="1"/>
    <col min="11" max="11" width="14.875" style="47" customWidth="1"/>
    <col min="12" max="12" width="0.25" style="47" customWidth="1"/>
    <col min="13" max="13" width="15.375" style="47" customWidth="1"/>
    <col min="14" max="16384" width="9" style="47"/>
  </cols>
  <sheetData>
    <row r="1" spans="1:13" ht="18" customHeight="1">
      <c r="A1" s="604" t="str">
        <f>'Bang CDKT'!A1</f>
        <v>CÔNG TY CỔ PHẦN TẬP ĐOÀN C.E.O</v>
      </c>
      <c r="B1" s="604"/>
      <c r="C1" s="604"/>
      <c r="D1" s="604"/>
      <c r="F1" s="605"/>
      <c r="G1" s="606"/>
      <c r="M1" s="606" t="s">
        <v>45</v>
      </c>
    </row>
    <row r="2" spans="1:13" ht="15" customHeight="1">
      <c r="A2" s="756" t="str">
        <f>'Bang CDKT'!A2</f>
        <v>Tầng 5 tháp C.E.O, Mễ Trì, Nam Từ Liêm, Hà Nội</v>
      </c>
      <c r="B2" s="756"/>
      <c r="C2" s="756"/>
      <c r="D2" s="756"/>
      <c r="E2" s="756"/>
      <c r="F2" s="756"/>
      <c r="G2" s="607"/>
      <c r="M2" s="607" t="str">
        <f>'Bang CDKT'!I2</f>
        <v>Quý 2 năm tài chính 2015</v>
      </c>
    </row>
    <row r="3" spans="1:13" s="480" customFormat="1" ht="16.5" customHeight="1">
      <c r="A3" s="113" t="str">
        <f>'Bang CDKT'!A3</f>
        <v>Tel: (84-4) 37 875 136          Fax: (84-4) 37 875 137</v>
      </c>
      <c r="B3" s="113"/>
      <c r="C3" s="47"/>
      <c r="D3" s="47"/>
      <c r="E3" s="75"/>
      <c r="F3" s="765"/>
      <c r="G3" s="765"/>
      <c r="H3" s="765"/>
      <c r="I3" s="608"/>
      <c r="J3" s="608"/>
      <c r="K3" s="608"/>
      <c r="L3" s="608"/>
      <c r="M3" s="47"/>
    </row>
    <row r="4" spans="1:13" ht="2.25" customHeight="1">
      <c r="A4" s="224"/>
      <c r="B4" s="224"/>
      <c r="C4" s="224"/>
      <c r="D4" s="224"/>
      <c r="E4" s="362"/>
      <c r="F4" s="224"/>
      <c r="G4" s="224"/>
      <c r="H4" s="224"/>
      <c r="I4" s="224"/>
      <c r="J4" s="224"/>
      <c r="K4" s="224"/>
      <c r="L4" s="224"/>
      <c r="M4" s="224"/>
    </row>
    <row r="5" spans="1:13" ht="2.25" customHeight="1"/>
    <row r="6" spans="1:13" ht="18" customHeight="1">
      <c r="M6" s="119" t="s">
        <v>648</v>
      </c>
    </row>
    <row r="7" spans="1:13" ht="18.75" customHeight="1">
      <c r="A7" s="764" t="s">
        <v>647</v>
      </c>
      <c r="B7" s="764"/>
      <c r="C7" s="764"/>
      <c r="D7" s="764"/>
      <c r="E7" s="764"/>
      <c r="F7" s="764"/>
      <c r="G7" s="764"/>
      <c r="H7" s="764"/>
      <c r="I7" s="764"/>
      <c r="J7" s="764"/>
      <c r="K7" s="764"/>
      <c r="L7" s="764"/>
      <c r="M7" s="764"/>
    </row>
    <row r="8" spans="1:13" ht="18" customHeight="1">
      <c r="A8" s="755" t="s">
        <v>669</v>
      </c>
      <c r="B8" s="755"/>
      <c r="C8" s="755"/>
      <c r="D8" s="755"/>
      <c r="E8" s="755"/>
      <c r="F8" s="755"/>
      <c r="G8" s="755"/>
      <c r="H8" s="755"/>
      <c r="I8" s="755"/>
      <c r="J8" s="755"/>
      <c r="K8" s="755"/>
      <c r="L8" s="755"/>
      <c r="M8" s="755"/>
    </row>
    <row r="9" spans="1:13" ht="18" customHeight="1">
      <c r="A9" s="755" t="s">
        <v>816</v>
      </c>
      <c r="B9" s="755"/>
      <c r="C9" s="755"/>
      <c r="D9" s="755"/>
      <c r="E9" s="755"/>
      <c r="F9" s="755"/>
      <c r="G9" s="755"/>
      <c r="H9" s="755"/>
      <c r="I9" s="755"/>
      <c r="J9" s="755"/>
      <c r="K9" s="755"/>
      <c r="L9" s="755"/>
      <c r="M9" s="755"/>
    </row>
    <row r="10" spans="1:13" ht="15" customHeight="1">
      <c r="B10" s="85"/>
      <c r="C10" s="85"/>
      <c r="D10" s="85"/>
      <c r="E10" s="85"/>
      <c r="F10" s="85"/>
      <c r="G10" s="763" t="s">
        <v>315</v>
      </c>
      <c r="H10" s="763"/>
      <c r="I10" s="763"/>
      <c r="J10" s="763"/>
      <c r="K10" s="763"/>
      <c r="L10" s="763"/>
      <c r="M10" s="763"/>
    </row>
    <row r="11" spans="1:13" s="609" customFormat="1" ht="13.5" customHeight="1">
      <c r="A11" s="757" t="s">
        <v>5</v>
      </c>
      <c r="C11" s="759" t="s">
        <v>287</v>
      </c>
      <c r="E11" s="761" t="s">
        <v>413</v>
      </c>
      <c r="F11" s="762" t="s">
        <v>670</v>
      </c>
      <c r="G11" s="762"/>
      <c r="H11" s="762"/>
      <c r="I11" s="762"/>
      <c r="J11" s="610"/>
      <c r="K11" s="750" t="s">
        <v>614</v>
      </c>
      <c r="L11" s="750"/>
      <c r="M11" s="750"/>
    </row>
    <row r="12" spans="1:13" s="609" customFormat="1" ht="13.5" customHeight="1">
      <c r="A12" s="758"/>
      <c r="B12" s="611"/>
      <c r="C12" s="760"/>
      <c r="D12" s="611"/>
      <c r="E12" s="762"/>
      <c r="F12" s="612" t="s">
        <v>613</v>
      </c>
      <c r="G12" s="613" t="s">
        <v>672</v>
      </c>
      <c r="H12" s="612" t="s">
        <v>489</v>
      </c>
      <c r="I12" s="613" t="s">
        <v>671</v>
      </c>
      <c r="J12" s="614"/>
      <c r="K12" s="613" t="s">
        <v>613</v>
      </c>
      <c r="L12" s="614"/>
      <c r="M12" s="613" t="s">
        <v>489</v>
      </c>
    </row>
    <row r="13" spans="1:13" ht="2.25" customHeight="1">
      <c r="A13" s="479"/>
      <c r="B13" s="479"/>
      <c r="C13" s="479"/>
      <c r="D13" s="479"/>
      <c r="E13" s="615"/>
      <c r="F13" s="616"/>
      <c r="G13" s="617"/>
      <c r="H13" s="84"/>
    </row>
    <row r="14" spans="1:13" ht="18" customHeight="1">
      <c r="A14" s="618" t="s">
        <v>310</v>
      </c>
      <c r="B14" s="618"/>
      <c r="C14" s="619" t="s">
        <v>377</v>
      </c>
      <c r="D14" s="618"/>
      <c r="E14" s="620" t="s">
        <v>636</v>
      </c>
      <c r="F14" s="621">
        <f>K14-G14</f>
        <v>125303426494</v>
      </c>
      <c r="G14" s="266">
        <v>173919272294</v>
      </c>
      <c r="H14" s="622">
        <f>100801852065-I14</f>
        <v>62330363740</v>
      </c>
      <c r="I14" s="622">
        <v>38471488325</v>
      </c>
      <c r="J14" s="269"/>
      <c r="K14" s="622">
        <v>299222698788</v>
      </c>
      <c r="L14" s="269"/>
      <c r="M14" s="266">
        <v>100801852065</v>
      </c>
    </row>
    <row r="15" spans="1:13" ht="18" customHeight="1">
      <c r="A15" s="623" t="s">
        <v>311</v>
      </c>
      <c r="B15" s="618"/>
      <c r="C15" s="478" t="s">
        <v>410</v>
      </c>
      <c r="D15" s="618"/>
      <c r="E15" s="451"/>
      <c r="F15" s="624"/>
      <c r="G15" s="267">
        <v>0</v>
      </c>
      <c r="H15" s="269">
        <f>258035151-I15</f>
        <v>53333333</v>
      </c>
      <c r="I15" s="269">
        <v>204701818</v>
      </c>
      <c r="J15" s="269"/>
      <c r="K15" s="622">
        <f t="shared" ref="K15:K36" si="0">G15</f>
        <v>0</v>
      </c>
      <c r="L15" s="269"/>
      <c r="M15" s="267">
        <v>258035151</v>
      </c>
    </row>
    <row r="16" spans="1:13" s="625" customFormat="1" ht="18" customHeight="1">
      <c r="A16" s="618" t="s">
        <v>312</v>
      </c>
      <c r="B16" s="618"/>
      <c r="C16" s="619" t="s">
        <v>376</v>
      </c>
      <c r="D16" s="618"/>
      <c r="E16" s="451"/>
      <c r="F16" s="266">
        <f>F14-F15</f>
        <v>125303426494</v>
      </c>
      <c r="G16" s="266">
        <f>G14-G15</f>
        <v>173919272294</v>
      </c>
      <c r="H16" s="266">
        <f t="shared" ref="H16" si="1">H14-H15</f>
        <v>62277030407</v>
      </c>
      <c r="I16" s="266">
        <f>I14-I15</f>
        <v>38266786507</v>
      </c>
      <c r="J16" s="266"/>
      <c r="K16" s="622">
        <f>K14-K15</f>
        <v>299222698788</v>
      </c>
      <c r="L16" s="266"/>
      <c r="M16" s="266">
        <f>M14-M15</f>
        <v>100543816914</v>
      </c>
    </row>
    <row r="17" spans="1:13" s="625" customFormat="1" ht="18" customHeight="1">
      <c r="A17" s="618" t="s">
        <v>403</v>
      </c>
      <c r="B17" s="618"/>
      <c r="C17" s="619"/>
      <c r="D17" s="618"/>
      <c r="E17" s="80"/>
      <c r="F17" s="626"/>
      <c r="G17" s="266"/>
      <c r="H17" s="627"/>
      <c r="I17" s="627"/>
      <c r="J17" s="627"/>
      <c r="K17" s="269">
        <f t="shared" si="0"/>
        <v>0</v>
      </c>
      <c r="L17" s="627"/>
      <c r="M17" s="267">
        <f t="shared" ref="M17:M36" si="2">I17</f>
        <v>0</v>
      </c>
    </row>
    <row r="18" spans="1:13" ht="18" customHeight="1">
      <c r="A18" s="628" t="s">
        <v>313</v>
      </c>
      <c r="B18" s="628"/>
      <c r="C18" s="478" t="s">
        <v>379</v>
      </c>
      <c r="D18" s="628"/>
      <c r="E18" s="451" t="s">
        <v>637</v>
      </c>
      <c r="F18" s="629">
        <f>K18-G18</f>
        <v>75603997789</v>
      </c>
      <c r="G18" s="267">
        <v>92370738116</v>
      </c>
      <c r="H18" s="269">
        <f>62588148267-I18</f>
        <v>39126687701</v>
      </c>
      <c r="I18" s="269">
        <v>23461460566</v>
      </c>
      <c r="J18" s="269"/>
      <c r="K18" s="269">
        <v>167974735905</v>
      </c>
      <c r="L18" s="269"/>
      <c r="M18" s="267">
        <v>62588148267</v>
      </c>
    </row>
    <row r="19" spans="1:13" s="625" customFormat="1" ht="18" customHeight="1">
      <c r="A19" s="615" t="s">
        <v>314</v>
      </c>
      <c r="B19" s="615"/>
      <c r="C19" s="619" t="s">
        <v>380</v>
      </c>
      <c r="D19" s="615"/>
      <c r="E19" s="80"/>
      <c r="F19" s="266">
        <f>F16-F18</f>
        <v>49699428705</v>
      </c>
      <c r="G19" s="266">
        <f>G16-G18</f>
        <v>81548534178</v>
      </c>
      <c r="H19" s="266">
        <f t="shared" ref="H19:I19" si="3">H16-H18</f>
        <v>23150342706</v>
      </c>
      <c r="I19" s="266">
        <f t="shared" si="3"/>
        <v>14805325941</v>
      </c>
      <c r="J19" s="266"/>
      <c r="K19" s="622">
        <f>K16-K18</f>
        <v>131247962883</v>
      </c>
      <c r="L19" s="266"/>
      <c r="M19" s="266">
        <f>M16-M18</f>
        <v>37955668647</v>
      </c>
    </row>
    <row r="20" spans="1:13" s="625" customFormat="1" ht="18" customHeight="1">
      <c r="A20" s="615" t="s">
        <v>404</v>
      </c>
      <c r="B20" s="615"/>
      <c r="C20" s="619"/>
      <c r="D20" s="615"/>
      <c r="E20" s="80"/>
      <c r="F20" s="626"/>
      <c r="G20" s="266"/>
      <c r="H20" s="627"/>
      <c r="I20" s="627"/>
      <c r="J20" s="627"/>
      <c r="K20" s="269">
        <f t="shared" si="0"/>
        <v>0</v>
      </c>
      <c r="L20" s="627"/>
      <c r="M20" s="267">
        <f t="shared" si="2"/>
        <v>0</v>
      </c>
    </row>
    <row r="21" spans="1:13" ht="18" customHeight="1">
      <c r="A21" s="628" t="s">
        <v>316</v>
      </c>
      <c r="B21" s="628"/>
      <c r="C21" s="478" t="s">
        <v>381</v>
      </c>
      <c r="D21" s="628"/>
      <c r="E21" s="451" t="s">
        <v>638</v>
      </c>
      <c r="F21" s="629">
        <f>K21-G21</f>
        <v>1869408400</v>
      </c>
      <c r="G21" s="267">
        <v>2853166656</v>
      </c>
      <c r="H21" s="269">
        <f>89881743-I21</f>
        <v>-113354161</v>
      </c>
      <c r="I21" s="269">
        <v>203235904</v>
      </c>
      <c r="J21" s="269"/>
      <c r="K21" s="269">
        <v>4722575056</v>
      </c>
      <c r="L21" s="269"/>
      <c r="M21" s="267">
        <v>89881743</v>
      </c>
    </row>
    <row r="22" spans="1:13" ht="18" customHeight="1">
      <c r="A22" s="628" t="s">
        <v>317</v>
      </c>
      <c r="B22" s="628"/>
      <c r="C22" s="478" t="s">
        <v>382</v>
      </c>
      <c r="D22" s="628"/>
      <c r="E22" s="451" t="s">
        <v>639</v>
      </c>
      <c r="F22" s="629">
        <f t="shared" ref="F22:F26" si="4">K22-G22</f>
        <v>2240799020</v>
      </c>
      <c r="G22" s="267">
        <v>3889881802</v>
      </c>
      <c r="H22" s="269">
        <f>5117657505-I22</f>
        <v>3888140387</v>
      </c>
      <c r="I22" s="269">
        <v>1229517118</v>
      </c>
      <c r="J22" s="269"/>
      <c r="K22" s="269">
        <v>6130680822</v>
      </c>
      <c r="L22" s="269"/>
      <c r="M22" s="267">
        <v>5117657505</v>
      </c>
    </row>
    <row r="23" spans="1:13" s="625" customFormat="1" ht="18" customHeight="1">
      <c r="A23" s="630" t="s">
        <v>318</v>
      </c>
      <c r="B23" s="630"/>
      <c r="C23" s="631" t="s">
        <v>389</v>
      </c>
      <c r="D23" s="630"/>
      <c r="E23" s="80"/>
      <c r="F23" s="629">
        <f t="shared" si="4"/>
        <v>-3889881802</v>
      </c>
      <c r="G23" s="319">
        <v>3889881802</v>
      </c>
      <c r="H23" s="627">
        <f>5117657505-I23</f>
        <v>3888140387</v>
      </c>
      <c r="I23" s="627">
        <v>1229517118</v>
      </c>
      <c r="J23" s="627"/>
      <c r="K23" s="269"/>
      <c r="L23" s="627"/>
      <c r="M23" s="267">
        <v>5117657505</v>
      </c>
    </row>
    <row r="24" spans="1:13" s="625" customFormat="1" ht="18" customHeight="1">
      <c r="A24" s="623" t="s">
        <v>656</v>
      </c>
      <c r="B24" s="618"/>
      <c r="C24" s="478" t="s">
        <v>390</v>
      </c>
      <c r="D24" s="618"/>
      <c r="E24" s="80"/>
      <c r="F24" s="629">
        <f t="shared" si="4"/>
        <v>869460</v>
      </c>
      <c r="G24" s="267">
        <v>-869460</v>
      </c>
      <c r="H24" s="627">
        <f>-1116495-I24</f>
        <v>302505</v>
      </c>
      <c r="I24" s="627">
        <v>-1419000</v>
      </c>
      <c r="J24" s="627"/>
      <c r="K24" s="269">
        <v>0</v>
      </c>
      <c r="L24" s="627"/>
      <c r="M24" s="267">
        <v>-1116495</v>
      </c>
    </row>
    <row r="25" spans="1:13" ht="18" customHeight="1">
      <c r="A25" s="623" t="s">
        <v>657</v>
      </c>
      <c r="B25" s="623"/>
      <c r="C25" s="478" t="s">
        <v>391</v>
      </c>
      <c r="D25" s="623"/>
      <c r="E25" s="632" t="s">
        <v>640</v>
      </c>
      <c r="F25" s="629">
        <f t="shared" si="4"/>
        <v>934638350</v>
      </c>
      <c r="G25" s="267">
        <v>610434883</v>
      </c>
      <c r="H25" s="269">
        <f>277083065-I25</f>
        <v>181597518</v>
      </c>
      <c r="I25" s="269">
        <v>95485547</v>
      </c>
      <c r="J25" s="269"/>
      <c r="K25" s="269">
        <v>1545073233</v>
      </c>
      <c r="L25" s="269"/>
      <c r="M25" s="267">
        <v>277083065</v>
      </c>
    </row>
    <row r="26" spans="1:13" ht="18" customHeight="1">
      <c r="A26" s="623" t="s">
        <v>658</v>
      </c>
      <c r="B26" s="623"/>
      <c r="C26" s="478" t="s">
        <v>563</v>
      </c>
      <c r="D26" s="623"/>
      <c r="E26" s="632" t="s">
        <v>641</v>
      </c>
      <c r="F26" s="629">
        <f t="shared" si="4"/>
        <v>10263201451</v>
      </c>
      <c r="G26" s="267">
        <v>8139162089</v>
      </c>
      <c r="H26" s="267">
        <f>11959810892-I26</f>
        <v>6830978485</v>
      </c>
      <c r="I26" s="267">
        <v>5128832407</v>
      </c>
      <c r="J26" s="267"/>
      <c r="K26" s="269">
        <v>18402363540</v>
      </c>
      <c r="L26" s="267"/>
      <c r="M26" s="267">
        <v>11959810892</v>
      </c>
    </row>
    <row r="27" spans="1:13" s="625" customFormat="1" ht="18" customHeight="1">
      <c r="A27" s="615" t="s">
        <v>659</v>
      </c>
      <c r="B27" s="615"/>
      <c r="C27" s="619" t="s">
        <v>383</v>
      </c>
      <c r="D27" s="615"/>
      <c r="E27" s="80"/>
      <c r="F27" s="266">
        <f>F19+(F21-F22)-(F25+F26-F24)</f>
        <v>38131067744</v>
      </c>
      <c r="G27" s="266">
        <f>G19+(G21-G22)-(G25+G26-G24)</f>
        <v>71761352600</v>
      </c>
      <c r="H27" s="266">
        <f t="shared" ref="H27:M27" si="5">H19+(H21-H22)-(H25+H26-H24)</f>
        <v>12136574660</v>
      </c>
      <c r="I27" s="266">
        <f>I19+(I21-I22)-(I25+I26-I24)</f>
        <v>8553307773</v>
      </c>
      <c r="J27" s="266">
        <f t="shared" si="5"/>
        <v>0</v>
      </c>
      <c r="K27" s="266">
        <f t="shared" si="5"/>
        <v>109892420344</v>
      </c>
      <c r="L27" s="266">
        <f t="shared" si="5"/>
        <v>0</v>
      </c>
      <c r="M27" s="266">
        <f t="shared" si="5"/>
        <v>20689882433</v>
      </c>
    </row>
    <row r="28" spans="1:13" s="625" customFormat="1" ht="18" customHeight="1">
      <c r="A28" s="615" t="s">
        <v>666</v>
      </c>
      <c r="B28" s="615"/>
      <c r="C28" s="619"/>
      <c r="D28" s="615"/>
      <c r="E28" s="80"/>
      <c r="F28" s="626"/>
      <c r="G28" s="266"/>
      <c r="H28" s="627"/>
      <c r="I28" s="627"/>
      <c r="J28" s="627"/>
      <c r="K28" s="269">
        <f t="shared" si="0"/>
        <v>0</v>
      </c>
      <c r="L28" s="627"/>
      <c r="M28" s="267">
        <f t="shared" si="2"/>
        <v>0</v>
      </c>
    </row>
    <row r="29" spans="1:13" ht="18" customHeight="1">
      <c r="A29" s="623" t="s">
        <v>660</v>
      </c>
      <c r="B29" s="623"/>
      <c r="C29" s="478" t="s">
        <v>384</v>
      </c>
      <c r="D29" s="623"/>
      <c r="E29" s="451" t="s">
        <v>642</v>
      </c>
      <c r="F29" s="629">
        <f>K29-G29</f>
        <v>285753154</v>
      </c>
      <c r="G29" s="267">
        <v>74125759</v>
      </c>
      <c r="H29" s="269">
        <f>381645276-I29</f>
        <v>99168697</v>
      </c>
      <c r="I29" s="269">
        <v>282476579</v>
      </c>
      <c r="J29" s="269"/>
      <c r="K29" s="269">
        <v>359878913</v>
      </c>
      <c r="L29" s="269"/>
      <c r="M29" s="267">
        <v>381645276</v>
      </c>
    </row>
    <row r="30" spans="1:13" ht="18" customHeight="1">
      <c r="A30" s="623" t="s">
        <v>661</v>
      </c>
      <c r="B30" s="623"/>
      <c r="C30" s="478" t="s">
        <v>385</v>
      </c>
      <c r="D30" s="623"/>
      <c r="E30" s="451" t="s">
        <v>643</v>
      </c>
      <c r="F30" s="629">
        <f>K30-G30</f>
        <v>105497933</v>
      </c>
      <c r="G30" s="267">
        <v>128177587</v>
      </c>
      <c r="H30" s="269">
        <f>258268215-I30</f>
        <v>12927328</v>
      </c>
      <c r="I30" s="269">
        <v>245340887</v>
      </c>
      <c r="J30" s="269"/>
      <c r="K30" s="269">
        <v>233675520</v>
      </c>
      <c r="L30" s="269"/>
      <c r="M30" s="267">
        <v>258268215</v>
      </c>
    </row>
    <row r="31" spans="1:13" s="625" customFormat="1" ht="18" customHeight="1">
      <c r="A31" s="618" t="s">
        <v>662</v>
      </c>
      <c r="B31" s="618"/>
      <c r="C31" s="619" t="s">
        <v>386</v>
      </c>
      <c r="D31" s="618"/>
      <c r="E31" s="80"/>
      <c r="F31" s="266">
        <f>F29-F30</f>
        <v>180255221</v>
      </c>
      <c r="G31" s="266">
        <f>G29-G30</f>
        <v>-54051828</v>
      </c>
      <c r="H31" s="266">
        <f t="shared" ref="H31:M31" si="6">H29-H30</f>
        <v>86241369</v>
      </c>
      <c r="I31" s="266">
        <f t="shared" si="6"/>
        <v>37135692</v>
      </c>
      <c r="J31" s="266">
        <f t="shared" si="6"/>
        <v>0</v>
      </c>
      <c r="K31" s="266">
        <f t="shared" si="6"/>
        <v>126203393</v>
      </c>
      <c r="L31" s="266">
        <f t="shared" si="6"/>
        <v>0</v>
      </c>
      <c r="M31" s="266">
        <f t="shared" si="6"/>
        <v>123377061</v>
      </c>
    </row>
    <row r="32" spans="1:13" ht="32.25" customHeight="1">
      <c r="A32" s="618" t="s">
        <v>665</v>
      </c>
      <c r="B32" s="618"/>
      <c r="C32" s="619" t="s">
        <v>387</v>
      </c>
      <c r="D32" s="618"/>
      <c r="E32" s="451"/>
      <c r="F32" s="266">
        <f>F27+F31</f>
        <v>38311322965</v>
      </c>
      <c r="G32" s="266">
        <f>G27+G31</f>
        <v>71707300772</v>
      </c>
      <c r="H32" s="266">
        <f>H27+H31+H24-302505</f>
        <v>12222816029</v>
      </c>
      <c r="I32" s="266">
        <f>I27+I31</f>
        <v>8590443465</v>
      </c>
      <c r="J32" s="266">
        <f t="shared" ref="J32:M32" si="7">J27+J31</f>
        <v>0</v>
      </c>
      <c r="K32" s="266">
        <f t="shared" si="7"/>
        <v>110018623737</v>
      </c>
      <c r="L32" s="266">
        <f t="shared" si="7"/>
        <v>0</v>
      </c>
      <c r="M32" s="266">
        <f t="shared" si="7"/>
        <v>20813259494</v>
      </c>
    </row>
    <row r="33" spans="1:13" ht="18" customHeight="1">
      <c r="A33" s="47" t="s">
        <v>70</v>
      </c>
      <c r="B33" s="84"/>
      <c r="C33" s="633" t="s">
        <v>400</v>
      </c>
      <c r="D33" s="84"/>
      <c r="E33" s="481" t="s">
        <v>644</v>
      </c>
      <c r="F33" s="634">
        <f>K33-G33</f>
        <v>9722940864</v>
      </c>
      <c r="G33" s="267">
        <v>15818031348</v>
      </c>
      <c r="H33" s="269">
        <f>5180128925-I33</f>
        <v>3197699666</v>
      </c>
      <c r="I33" s="269">
        <v>1982429259</v>
      </c>
      <c r="J33" s="269"/>
      <c r="K33" s="269">
        <v>25540972212</v>
      </c>
      <c r="L33" s="269"/>
      <c r="M33" s="267">
        <v>5180128925</v>
      </c>
    </row>
    <row r="34" spans="1:13" ht="18" customHeight="1">
      <c r="A34" s="47" t="s">
        <v>71</v>
      </c>
      <c r="B34" s="84"/>
      <c r="C34" s="633" t="s">
        <v>405</v>
      </c>
      <c r="D34" s="84"/>
      <c r="E34" s="481" t="s">
        <v>645</v>
      </c>
      <c r="F34" s="634">
        <f>K34-G34</f>
        <v>161864474</v>
      </c>
      <c r="G34" s="267">
        <v>-161864474</v>
      </c>
      <c r="H34" s="269">
        <f>183051464-I34</f>
        <v>284466121</v>
      </c>
      <c r="I34" s="269">
        <v>-101414657</v>
      </c>
      <c r="J34" s="269"/>
      <c r="K34" s="269">
        <v>0</v>
      </c>
      <c r="L34" s="269"/>
      <c r="M34" s="267">
        <v>183051464</v>
      </c>
    </row>
    <row r="35" spans="1:13" ht="18" customHeight="1">
      <c r="A35" s="84" t="s">
        <v>72</v>
      </c>
      <c r="B35" s="84"/>
      <c r="C35" s="635" t="s">
        <v>396</v>
      </c>
      <c r="D35" s="84"/>
      <c r="E35" s="481"/>
      <c r="F35" s="477">
        <f>F32-F33-F34</f>
        <v>28426517627</v>
      </c>
      <c r="G35" s="477">
        <f>G32-G33-G34</f>
        <v>56051133898</v>
      </c>
      <c r="H35" s="477">
        <f t="shared" ref="H35:M35" si="8">H32-H33-H34</f>
        <v>8740650242</v>
      </c>
      <c r="I35" s="477">
        <f t="shared" si="8"/>
        <v>6709428863</v>
      </c>
      <c r="J35" s="477">
        <f t="shared" si="8"/>
        <v>0</v>
      </c>
      <c r="K35" s="477">
        <f t="shared" si="8"/>
        <v>84477651525</v>
      </c>
      <c r="L35" s="477">
        <f t="shared" si="8"/>
        <v>0</v>
      </c>
      <c r="M35" s="477">
        <f t="shared" si="8"/>
        <v>15450079105</v>
      </c>
    </row>
    <row r="36" spans="1:13" ht="18" customHeight="1">
      <c r="A36" s="84" t="s">
        <v>406</v>
      </c>
      <c r="B36" s="84"/>
      <c r="C36" s="635"/>
      <c r="D36" s="84"/>
      <c r="E36" s="481"/>
      <c r="F36" s="636"/>
      <c r="G36" s="477"/>
      <c r="H36" s="269"/>
      <c r="I36" s="269"/>
      <c r="J36" s="269"/>
      <c r="K36" s="269">
        <f t="shared" si="0"/>
        <v>0</v>
      </c>
      <c r="L36" s="269"/>
      <c r="M36" s="267">
        <f t="shared" si="2"/>
        <v>0</v>
      </c>
    </row>
    <row r="37" spans="1:13" ht="18" customHeight="1">
      <c r="A37" s="47" t="s">
        <v>663</v>
      </c>
      <c r="C37" s="633" t="s">
        <v>102</v>
      </c>
      <c r="E37" s="481"/>
      <c r="F37" s="161">
        <f>K37-G37</f>
        <v>28364149859</v>
      </c>
      <c r="G37" s="637">
        <f>G35-G38</f>
        <v>37144555139</v>
      </c>
      <c r="H37" s="637">
        <f>14111439806-I37</f>
        <v>7909670533</v>
      </c>
      <c r="I37" s="637">
        <f>I35-I38</f>
        <v>6201769273</v>
      </c>
      <c r="J37" s="637"/>
      <c r="K37" s="269">
        <v>65508704998</v>
      </c>
      <c r="L37" s="637"/>
      <c r="M37" s="267">
        <v>14111439806</v>
      </c>
    </row>
    <row r="38" spans="1:13" ht="18" customHeight="1">
      <c r="A38" s="47" t="s">
        <v>664</v>
      </c>
      <c r="C38" s="633" t="s">
        <v>101</v>
      </c>
      <c r="E38" s="481"/>
      <c r="F38" s="161">
        <f>K38-G38</f>
        <v>62367768</v>
      </c>
      <c r="G38" s="637">
        <v>18906578759</v>
      </c>
      <c r="H38" s="269">
        <f>1338639299-I38</f>
        <v>830979709</v>
      </c>
      <c r="I38" s="269">
        <v>507659590</v>
      </c>
      <c r="J38" s="269"/>
      <c r="K38" s="269">
        <v>18968946527</v>
      </c>
      <c r="L38" s="269"/>
      <c r="M38" s="267">
        <v>1338639299</v>
      </c>
    </row>
    <row r="39" spans="1:13" ht="18" customHeight="1">
      <c r="A39" s="47" t="s">
        <v>469</v>
      </c>
      <c r="C39" s="633"/>
      <c r="E39" s="481"/>
      <c r="F39" s="636"/>
      <c r="G39" s="637"/>
      <c r="H39" s="269"/>
      <c r="I39" s="269"/>
      <c r="J39" s="269"/>
      <c r="K39" s="269"/>
      <c r="L39" s="269"/>
      <c r="M39" s="637"/>
    </row>
    <row r="40" spans="1:13" ht="18" hidden="1" customHeight="1">
      <c r="A40" s="84" t="s">
        <v>73</v>
      </c>
      <c r="B40" s="84"/>
      <c r="C40" s="635" t="s">
        <v>412</v>
      </c>
      <c r="D40" s="84"/>
      <c r="E40" s="481" t="s">
        <v>646</v>
      </c>
      <c r="F40" s="636"/>
      <c r="G40" s="477">
        <f>'Thuyet minh BCTC1'!I429</f>
        <v>576.50749885453752</v>
      </c>
      <c r="H40" s="269"/>
      <c r="I40" s="622">
        <f>'Thuyet minh BCTC1'!K429</f>
        <v>180.74637545152572</v>
      </c>
      <c r="J40" s="269"/>
      <c r="K40" s="269">
        <v>1273</v>
      </c>
      <c r="L40" s="269"/>
      <c r="M40" s="477">
        <v>450</v>
      </c>
    </row>
    <row r="41" spans="1:13" ht="16.5" hidden="1" customHeight="1">
      <c r="A41" s="84" t="s">
        <v>14</v>
      </c>
      <c r="B41" s="84"/>
      <c r="C41" s="635"/>
      <c r="D41" s="635"/>
      <c r="F41" s="636"/>
      <c r="G41" s="621">
        <f>M52</f>
        <v>11847462094.248638</v>
      </c>
      <c r="M41" s="621">
        <v>19593878168</v>
      </c>
    </row>
    <row r="42" spans="1:13" ht="16.5" hidden="1" customHeight="1">
      <c r="A42" s="84" t="s">
        <v>15</v>
      </c>
      <c r="B42" s="84"/>
      <c r="C42" s="635"/>
      <c r="D42" s="635"/>
      <c r="F42" s="636"/>
      <c r="G42" s="621" t="e">
        <f>SUM(G43:G51)</f>
        <v>#REF!</v>
      </c>
      <c r="M42" s="621">
        <f t="shared" ref="M42" si="9">SUM(M43:M51)</f>
        <v>-21857855879.751362</v>
      </c>
    </row>
    <row r="43" spans="1:13" s="421" customFormat="1" ht="16.5" hidden="1" customHeight="1">
      <c r="A43" s="421" t="s">
        <v>18</v>
      </c>
      <c r="B43" s="638"/>
      <c r="C43" s="639"/>
      <c r="D43" s="639"/>
      <c r="E43" s="638"/>
      <c r="F43" s="640"/>
      <c r="G43" s="641" t="e">
        <f>#REF!</f>
        <v>#REF!</v>
      </c>
      <c r="M43" s="642">
        <v>-488321284</v>
      </c>
    </row>
    <row r="44" spans="1:13" s="421" customFormat="1" ht="16.5" hidden="1" customHeight="1">
      <c r="A44" s="421" t="s">
        <v>19</v>
      </c>
      <c r="B44" s="638"/>
      <c r="C44" s="639"/>
      <c r="D44" s="639"/>
      <c r="E44" s="638"/>
      <c r="F44" s="640"/>
      <c r="G44" s="641" t="e">
        <f>#REF!</f>
        <v>#REF!</v>
      </c>
      <c r="M44" s="642">
        <v>-2668722892</v>
      </c>
    </row>
    <row r="45" spans="1:13" s="421" customFormat="1" ht="16.5" hidden="1" customHeight="1">
      <c r="A45" s="421" t="s">
        <v>20</v>
      </c>
      <c r="B45" s="638"/>
      <c r="C45" s="639"/>
      <c r="D45" s="639"/>
      <c r="E45" s="638"/>
      <c r="F45" s="640"/>
      <c r="G45" s="641" t="e">
        <f>#REF!</f>
        <v>#REF!</v>
      </c>
      <c r="M45" s="642">
        <v>-2645469499</v>
      </c>
    </row>
    <row r="46" spans="1:13" s="421" customFormat="1" ht="16.5" hidden="1" customHeight="1">
      <c r="A46" s="421" t="s">
        <v>21</v>
      </c>
      <c r="B46" s="638"/>
      <c r="C46" s="639"/>
      <c r="D46" s="639"/>
      <c r="E46" s="638"/>
      <c r="F46" s="640"/>
      <c r="G46" s="641" t="e">
        <f>#REF!</f>
        <v>#REF!</v>
      </c>
      <c r="M46" s="642">
        <v>0</v>
      </c>
    </row>
    <row r="47" spans="1:13" s="421" customFormat="1" ht="16.5" hidden="1" customHeight="1">
      <c r="A47" s="643" t="s">
        <v>280</v>
      </c>
      <c r="B47" s="638"/>
      <c r="C47" s="639"/>
      <c r="D47" s="639"/>
      <c r="E47" s="638"/>
      <c r="F47" s="640"/>
      <c r="G47" s="641" t="e">
        <f>#REF!</f>
        <v>#REF!</v>
      </c>
      <c r="M47" s="642">
        <v>2376067970</v>
      </c>
    </row>
    <row r="48" spans="1:13" s="421" customFormat="1" ht="16.5" hidden="1" customHeight="1">
      <c r="A48" s="643" t="s">
        <v>281</v>
      </c>
      <c r="B48" s="638"/>
      <c r="C48" s="639"/>
      <c r="D48" s="639"/>
      <c r="E48" s="638"/>
      <c r="F48" s="640"/>
      <c r="G48" s="641" t="e">
        <f>#REF!</f>
        <v>#REF!</v>
      </c>
      <c r="M48" s="642">
        <v>-37547197850</v>
      </c>
    </row>
    <row r="49" spans="1:13" s="421" customFormat="1" ht="16.5" hidden="1" customHeight="1">
      <c r="A49" s="643" t="s">
        <v>484</v>
      </c>
      <c r="B49" s="638"/>
      <c r="C49" s="639"/>
      <c r="D49" s="639"/>
      <c r="E49" s="638"/>
      <c r="F49" s="640"/>
      <c r="G49" s="641" t="e">
        <f>#REF!</f>
        <v>#REF!</v>
      </c>
      <c r="M49" s="642">
        <v>12534279016.401634</v>
      </c>
    </row>
    <row r="50" spans="1:13" s="421" customFormat="1" ht="16.5" hidden="1" customHeight="1">
      <c r="A50" s="643" t="s">
        <v>485</v>
      </c>
      <c r="B50" s="638"/>
      <c r="C50" s="639"/>
      <c r="D50" s="639"/>
      <c r="E50" s="638"/>
      <c r="F50" s="640"/>
      <c r="G50" s="641" t="e">
        <f>#REF!</f>
        <v>#REF!</v>
      </c>
      <c r="M50" s="642">
        <v>-3594491341.1529975</v>
      </c>
    </row>
    <row r="51" spans="1:13" s="421" customFormat="1" ht="16.5" hidden="1" customHeight="1">
      <c r="A51" s="421" t="s">
        <v>22</v>
      </c>
      <c r="C51" s="644"/>
      <c r="D51" s="644"/>
      <c r="E51" s="638"/>
      <c r="F51" s="640"/>
      <c r="G51" s="641">
        <v>0</v>
      </c>
      <c r="M51" s="642">
        <v>10176000000</v>
      </c>
    </row>
    <row r="52" spans="1:13" s="421" customFormat="1" ht="16.5" hidden="1" customHeight="1">
      <c r="A52" s="638" t="s">
        <v>16</v>
      </c>
      <c r="B52" s="638"/>
      <c r="C52" s="639"/>
      <c r="D52" s="639"/>
      <c r="E52" s="638"/>
      <c r="F52" s="640"/>
      <c r="G52" s="645" t="e">
        <f>+G35-G38+G41+G42</f>
        <v>#REF!</v>
      </c>
      <c r="M52" s="645">
        <f>+M37+M41+M42</f>
        <v>11847462094.248638</v>
      </c>
    </row>
    <row r="53" spans="1:13" ht="3.95" hidden="1" customHeight="1">
      <c r="A53" s="84"/>
      <c r="B53" s="84"/>
      <c r="C53" s="635"/>
      <c r="D53" s="635"/>
      <c r="F53" s="636"/>
      <c r="G53" s="621"/>
      <c r="M53" s="621"/>
    </row>
    <row r="54" spans="1:13" ht="6.75" hidden="1" customHeight="1">
      <c r="A54" s="84"/>
      <c r="B54" s="84"/>
      <c r="C54" s="635"/>
      <c r="D54" s="635"/>
      <c r="F54" s="636"/>
      <c r="G54" s="621"/>
      <c r="M54" s="621"/>
    </row>
    <row r="55" spans="1:13" ht="16.5" customHeight="1">
      <c r="D55" s="625"/>
      <c r="E55" s="646"/>
      <c r="F55" s="625"/>
      <c r="G55" s="647"/>
      <c r="H55" s="753"/>
      <c r="I55" s="753"/>
      <c r="J55" s="753"/>
      <c r="K55" s="753"/>
      <c r="L55" s="753"/>
      <c r="M55" s="753"/>
    </row>
    <row r="56" spans="1:13" ht="15.75" customHeight="1">
      <c r="B56" s="84"/>
      <c r="D56" s="648"/>
      <c r="F56" s="648"/>
      <c r="G56" s="649"/>
      <c r="H56" s="753" t="str">
        <f>'Bang CDKT'!G155</f>
        <v>Hà Nội, ngày 13 tháng 8 năm 2015</v>
      </c>
      <c r="I56" s="753"/>
      <c r="J56" s="753"/>
      <c r="K56" s="753"/>
      <c r="L56" s="753"/>
      <c r="M56" s="753"/>
    </row>
    <row r="57" spans="1:13" s="84" customFormat="1" ht="16.5" customHeight="1">
      <c r="A57" s="755" t="str">
        <f>'Bang CDKT'!A157</f>
        <v xml:space="preserve">         Người lập                                  Kế toán trưởng</v>
      </c>
      <c r="B57" s="755"/>
      <c r="C57" s="755"/>
      <c r="D57" s="755"/>
      <c r="E57" s="755"/>
      <c r="F57" s="755"/>
      <c r="G57" s="755"/>
      <c r="H57" s="754" t="str">
        <f>'Bang CDKT'!G157</f>
        <v>Tổng Giám đốc</v>
      </c>
      <c r="I57" s="754"/>
      <c r="J57" s="754"/>
      <c r="K57" s="754"/>
      <c r="L57" s="754"/>
      <c r="M57" s="754"/>
    </row>
    <row r="58" spans="1:13" ht="15" customHeight="1">
      <c r="F58" s="636"/>
      <c r="G58" s="161"/>
      <c r="H58" s="650"/>
      <c r="M58" s="634"/>
    </row>
    <row r="59" spans="1:13" ht="15" customHeight="1">
      <c r="F59" s="636"/>
      <c r="G59" s="161"/>
      <c r="M59" s="634"/>
    </row>
    <row r="60" spans="1:13" ht="14.25" customHeight="1">
      <c r="F60" s="636"/>
      <c r="G60" s="161"/>
      <c r="M60" s="634"/>
    </row>
    <row r="61" spans="1:13" ht="16.5" customHeight="1">
      <c r="F61" s="636"/>
      <c r="G61" s="161"/>
      <c r="M61" s="634"/>
    </row>
    <row r="62" spans="1:13" ht="11.25" customHeight="1">
      <c r="F62" s="636"/>
      <c r="G62" s="161"/>
      <c r="M62" s="634"/>
    </row>
    <row r="63" spans="1:13" s="84" customFormat="1" ht="18" customHeight="1">
      <c r="A63" s="755" t="str">
        <f>'Bang CDKT'!A163</f>
        <v>Nguyễn Thu Phương                           Đỗ Thị Thơm</v>
      </c>
      <c r="B63" s="755"/>
      <c r="C63" s="755"/>
      <c r="D63" s="755"/>
      <c r="E63" s="755"/>
      <c r="F63" s="755"/>
      <c r="G63" s="755"/>
      <c r="H63" s="755" t="str">
        <f>'Bang CDKT'!G163</f>
        <v>Tạ Văn Tố</v>
      </c>
      <c r="I63" s="755"/>
      <c r="J63" s="755"/>
      <c r="K63" s="755"/>
      <c r="L63" s="755"/>
      <c r="M63" s="755"/>
    </row>
    <row r="64" spans="1:13" ht="3" customHeight="1"/>
    <row r="65" spans="1:13" s="480" customFormat="1" ht="16.5" customHeight="1">
      <c r="A65" s="651"/>
      <c r="B65" s="312"/>
      <c r="C65" s="312"/>
      <c r="D65" s="312"/>
      <c r="E65" s="463"/>
      <c r="F65" s="312"/>
      <c r="G65" s="652"/>
      <c r="H65" s="312"/>
      <c r="I65" s="312"/>
      <c r="J65" s="312"/>
      <c r="K65" s="312"/>
      <c r="L65" s="312"/>
      <c r="M65" s="312"/>
    </row>
  </sheetData>
  <mergeCells count="17">
    <mergeCell ref="A2:F2"/>
    <mergeCell ref="A8:M8"/>
    <mergeCell ref="A11:A12"/>
    <mergeCell ref="C11:C12"/>
    <mergeCell ref="E11:E12"/>
    <mergeCell ref="G10:M10"/>
    <mergeCell ref="A7:M7"/>
    <mergeCell ref="F3:H3"/>
    <mergeCell ref="A9:M9"/>
    <mergeCell ref="K11:M11"/>
    <mergeCell ref="F11:I11"/>
    <mergeCell ref="H55:M55"/>
    <mergeCell ref="H56:M56"/>
    <mergeCell ref="H57:M57"/>
    <mergeCell ref="H63:M63"/>
    <mergeCell ref="A57:G57"/>
    <mergeCell ref="A63:G63"/>
  </mergeCells>
  <phoneticPr fontId="0" type="noConversion"/>
  <pageMargins left="0.86614173228346503" right="0.47244094488188998" top="0.47244094488188998" bottom="0.48" header="0.196850393700787" footer="0.22"/>
  <pageSetup paperSize="9" firstPageNumber="5" orientation="landscape" useFirstPageNumber="1" r:id="rId1"/>
  <headerFooter alignWithMargins="0">
    <oddFooter>&amp;C&amp;10&amp;P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R441"/>
  <sheetViews>
    <sheetView topLeftCell="A337" zoomScale="120" zoomScaleNormal="120" zoomScaleSheetLayoutView="120" workbookViewId="0">
      <selection activeCell="E365" sqref="E365"/>
    </sheetView>
  </sheetViews>
  <sheetFormatPr defaultColWidth="0" defaultRowHeight="15"/>
  <cols>
    <col min="1" max="1" width="4" style="397" customWidth="1"/>
    <col min="2" max="2" width="0.25" style="75" customWidth="1"/>
    <col min="3" max="3" width="17.75" style="76" customWidth="1"/>
    <col min="4" max="4" width="0.25" style="76" customWidth="1"/>
    <col min="5" max="5" width="14.875" style="76" customWidth="1"/>
    <col min="6" max="6" width="0.25" style="76" customWidth="1"/>
    <col min="7" max="7" width="14.375" style="76" customWidth="1"/>
    <col min="8" max="8" width="0.25" style="76" hidden="1" customWidth="1"/>
    <col min="9" max="9" width="15.375" style="79" customWidth="1"/>
    <col min="10" max="10" width="0.25" style="68" customWidth="1"/>
    <col min="11" max="11" width="15.25" style="68" customWidth="1"/>
    <col min="12" max="18" width="0" style="323" hidden="1" customWidth="1"/>
    <col min="19" max="16384" width="24.5" style="323" hidden="1"/>
  </cols>
  <sheetData>
    <row r="1" spans="1:11" ht="18" customHeight="1">
      <c r="A1" s="766" t="str">
        <f>'Bang CDKT'!A1</f>
        <v>CÔNG TY CỔ PHẦN TẬP ĐOÀN C.E.O</v>
      </c>
      <c r="B1" s="766"/>
      <c r="C1" s="766"/>
      <c r="D1" s="766"/>
      <c r="E1" s="766"/>
      <c r="F1" s="767"/>
      <c r="G1" s="767"/>
      <c r="K1" s="221" t="s">
        <v>45</v>
      </c>
    </row>
    <row r="2" spans="1:11" ht="16.5" customHeight="1">
      <c r="A2" s="191" t="str">
        <f>'Bang CDKT'!A2</f>
        <v>Tầng 5 tháp C.E.O, Mễ Trì, Nam Từ Liêm, Hà Nội</v>
      </c>
      <c r="B2" s="192"/>
      <c r="C2" s="192"/>
      <c r="D2" s="192"/>
      <c r="E2" s="192"/>
      <c r="K2" s="222" t="str">
        <f>'Bang CDKT'!I2</f>
        <v>Quý 2 năm tài chính 2015</v>
      </c>
    </row>
    <row r="3" spans="1:11" ht="16.5" customHeight="1">
      <c r="A3" s="223" t="str">
        <f>'Bang CDKT'!A3</f>
        <v>Tel: (84-4) 37 875 136          Fax: (84-4) 37 875 137</v>
      </c>
      <c r="B3" s="223"/>
      <c r="C3" s="223"/>
      <c r="D3" s="223"/>
      <c r="E3" s="223"/>
      <c r="F3" s="224"/>
      <c r="G3" s="224"/>
      <c r="H3" s="224"/>
      <c r="I3" s="768"/>
      <c r="J3" s="768"/>
      <c r="K3" s="768"/>
    </row>
    <row r="4" spans="1:11" ht="1.5" customHeight="1"/>
    <row r="5" spans="1:11" s="327" customFormat="1" ht="16.5" customHeight="1">
      <c r="A5" s="397"/>
      <c r="B5" s="75"/>
      <c r="C5" s="76"/>
      <c r="D5" s="76"/>
      <c r="E5" s="76"/>
      <c r="F5" s="76"/>
      <c r="G5" s="76"/>
      <c r="H5" s="76"/>
      <c r="I5" s="79"/>
      <c r="J5" s="68"/>
      <c r="K5" s="225" t="s">
        <v>650</v>
      </c>
    </row>
    <row r="6" spans="1:11" s="327" customFormat="1" ht="18" customHeight="1">
      <c r="A6" s="227" t="s">
        <v>649</v>
      </c>
      <c r="B6" s="227"/>
      <c r="C6" s="227"/>
      <c r="D6" s="227"/>
      <c r="E6" s="227"/>
      <c r="F6" s="227"/>
      <c r="G6" s="227"/>
      <c r="H6" s="227"/>
      <c r="I6" s="228"/>
      <c r="J6" s="229"/>
      <c r="K6" s="229"/>
    </row>
    <row r="7" spans="1:11" s="327" customFormat="1" ht="17.100000000000001" customHeight="1">
      <c r="A7" s="755" t="str">
        <f>BCKQKD!A8:M8</f>
        <v>Quý 2 năm 2015</v>
      </c>
      <c r="B7" s="755"/>
      <c r="C7" s="755"/>
      <c r="D7" s="755"/>
      <c r="E7" s="755"/>
      <c r="F7" s="755"/>
      <c r="G7" s="755"/>
      <c r="H7" s="755"/>
      <c r="I7" s="755"/>
      <c r="J7" s="755"/>
      <c r="K7" s="755"/>
    </row>
    <row r="8" spans="1:11" s="327" customFormat="1" ht="17.100000000000001" customHeight="1">
      <c r="A8" s="230" t="s">
        <v>367</v>
      </c>
      <c r="B8" s="231"/>
      <c r="C8" s="231"/>
      <c r="D8" s="231"/>
      <c r="E8" s="231"/>
      <c r="F8" s="231"/>
      <c r="G8" s="231"/>
      <c r="H8" s="231"/>
      <c r="I8" s="232"/>
      <c r="J8" s="233"/>
      <c r="K8" s="233"/>
    </row>
    <row r="9" spans="1:11" s="327" customFormat="1" ht="2.25" customHeight="1">
      <c r="A9" s="395"/>
      <c r="B9" s="84"/>
      <c r="C9" s="47"/>
      <c r="D9" s="47"/>
      <c r="E9" s="47"/>
      <c r="F9" s="47"/>
      <c r="G9" s="47"/>
      <c r="H9" s="47"/>
      <c r="I9" s="226"/>
      <c r="J9" s="86"/>
      <c r="K9" s="86"/>
    </row>
    <row r="10" spans="1:11" s="327" customFormat="1" ht="20.100000000000001" customHeight="1">
      <c r="A10" s="395" t="s">
        <v>407</v>
      </c>
      <c r="B10" s="84"/>
      <c r="C10" s="84" t="s">
        <v>74</v>
      </c>
      <c r="D10" s="47"/>
      <c r="E10" s="47"/>
      <c r="F10" s="47"/>
      <c r="G10" s="47"/>
      <c r="H10" s="47"/>
      <c r="I10" s="226"/>
      <c r="J10" s="86"/>
      <c r="K10" s="86"/>
    </row>
    <row r="11" spans="1:11" ht="1.5" customHeight="1"/>
    <row r="12" spans="1:11" s="328" customFormat="1" ht="20.100000000000001" customHeight="1">
      <c r="A12" s="74" t="s">
        <v>408</v>
      </c>
      <c r="B12" s="75"/>
      <c r="C12" s="75" t="s">
        <v>567</v>
      </c>
      <c r="D12" s="75"/>
      <c r="E12" s="75"/>
      <c r="F12" s="75"/>
      <c r="G12" s="75"/>
      <c r="H12" s="75"/>
      <c r="I12" s="234"/>
      <c r="J12" s="235"/>
      <c r="K12" s="234"/>
    </row>
    <row r="13" spans="1:11" s="328" customFormat="1" ht="18" customHeight="1">
      <c r="A13" s="74"/>
      <c r="B13" s="75"/>
      <c r="C13" s="75"/>
      <c r="D13" s="75"/>
      <c r="E13" s="75"/>
      <c r="F13" s="75"/>
      <c r="G13" s="75"/>
      <c r="H13" s="75"/>
      <c r="I13" s="439" t="s">
        <v>668</v>
      </c>
      <c r="J13" s="83"/>
      <c r="K13" s="347" t="s">
        <v>564</v>
      </c>
    </row>
    <row r="14" spans="1:11" s="328" customFormat="1" ht="18" customHeight="1">
      <c r="A14" s="74"/>
      <c r="B14" s="75"/>
      <c r="C14" s="75"/>
      <c r="D14" s="75"/>
      <c r="E14" s="75"/>
      <c r="F14" s="75"/>
      <c r="G14" s="75"/>
      <c r="H14" s="75"/>
      <c r="I14" s="348" t="s">
        <v>397</v>
      </c>
      <c r="J14" s="83"/>
      <c r="K14" s="348" t="s">
        <v>397</v>
      </c>
    </row>
    <row r="15" spans="1:11" ht="18" customHeight="1">
      <c r="A15" s="318"/>
      <c r="B15" s="76"/>
      <c r="C15" s="47" t="s">
        <v>372</v>
      </c>
      <c r="I15" s="101">
        <v>10233509846</v>
      </c>
      <c r="J15" s="101">
        <f t="shared" ref="J15" si="0">SUM(J16:J21)</f>
        <v>0</v>
      </c>
      <c r="K15" s="101">
        <f>SUM(K16:K21)</f>
        <v>2643234077</v>
      </c>
    </row>
    <row r="16" spans="1:11" s="324" customFormat="1" ht="18" hidden="1" customHeight="1">
      <c r="A16" s="345"/>
      <c r="C16" s="324" t="s">
        <v>36</v>
      </c>
      <c r="I16" s="344">
        <f>24998233297-20000000000</f>
        <v>4998233297</v>
      </c>
      <c r="J16" s="346"/>
      <c r="K16" s="346">
        <v>1492861323</v>
      </c>
    </row>
    <row r="17" spans="1:11" s="324" customFormat="1" ht="18" hidden="1" customHeight="1">
      <c r="A17" s="345"/>
      <c r="C17" s="324" t="s">
        <v>37</v>
      </c>
      <c r="I17" s="344">
        <v>24030971</v>
      </c>
      <c r="J17" s="346"/>
      <c r="K17" s="344">
        <v>27145071</v>
      </c>
    </row>
    <row r="18" spans="1:11" s="324" customFormat="1" ht="18" hidden="1" customHeight="1">
      <c r="A18" s="345"/>
      <c r="C18" s="324" t="s">
        <v>38</v>
      </c>
      <c r="I18" s="343">
        <v>3673668413</v>
      </c>
      <c r="J18" s="343"/>
      <c r="K18" s="343">
        <v>162788180</v>
      </c>
    </row>
    <row r="19" spans="1:11" s="324" customFormat="1" hidden="1">
      <c r="A19" s="345"/>
      <c r="C19" s="324" t="s">
        <v>39</v>
      </c>
      <c r="I19" s="344">
        <v>1004033081</v>
      </c>
      <c r="J19" s="346"/>
      <c r="K19" s="344">
        <v>767578528</v>
      </c>
    </row>
    <row r="20" spans="1:11" s="324" customFormat="1" ht="18" hidden="1" customHeight="1">
      <c r="A20" s="345"/>
      <c r="C20" s="324" t="s">
        <v>40</v>
      </c>
      <c r="I20" s="344">
        <v>291606584</v>
      </c>
      <c r="J20" s="346"/>
      <c r="K20" s="344">
        <v>156580607</v>
      </c>
    </row>
    <row r="21" spans="1:11" s="324" customFormat="1" ht="18" hidden="1" customHeight="1">
      <c r="A21" s="345"/>
      <c r="C21" s="324" t="s">
        <v>78</v>
      </c>
      <c r="I21" s="344">
        <v>2575875</v>
      </c>
      <c r="J21" s="346"/>
      <c r="K21" s="344">
        <v>36280368</v>
      </c>
    </row>
    <row r="22" spans="1:11" ht="18" customHeight="1">
      <c r="A22" s="239"/>
      <c r="B22" s="76"/>
      <c r="C22" s="76" t="s">
        <v>568</v>
      </c>
      <c r="I22" s="268">
        <v>61235922989</v>
      </c>
      <c r="J22" s="268">
        <f t="shared" ref="J22" si="1">SUM(J23:J28)</f>
        <v>0</v>
      </c>
      <c r="K22" s="268">
        <f>SUM(K23:K28)</f>
        <v>38124857169</v>
      </c>
    </row>
    <row r="23" spans="1:11" s="324" customFormat="1" ht="18" hidden="1" customHeight="1">
      <c r="A23" s="345"/>
      <c r="C23" s="324" t="s">
        <v>36</v>
      </c>
      <c r="I23" s="344">
        <v>25612605682</v>
      </c>
      <c r="J23" s="346"/>
      <c r="K23" s="344">
        <v>31598985700</v>
      </c>
    </row>
    <row r="24" spans="1:11" s="324" customFormat="1" ht="16.5" hidden="1" customHeight="1">
      <c r="A24" s="345"/>
      <c r="C24" s="324" t="s">
        <v>37</v>
      </c>
      <c r="I24" s="344">
        <v>79488560</v>
      </c>
      <c r="J24" s="346"/>
      <c r="K24" s="344">
        <v>8295525</v>
      </c>
    </row>
    <row r="25" spans="1:11" s="324" customFormat="1" ht="16.5" hidden="1" customHeight="1">
      <c r="A25" s="345"/>
      <c r="C25" s="324" t="s">
        <v>38</v>
      </c>
      <c r="I25" s="343">
        <v>973446846</v>
      </c>
      <c r="J25" s="343"/>
      <c r="K25" s="343">
        <v>2813111760</v>
      </c>
    </row>
    <row r="26" spans="1:11" s="324" customFormat="1" ht="16.5" hidden="1" customHeight="1">
      <c r="A26" s="345"/>
      <c r="C26" s="324" t="s">
        <v>39</v>
      </c>
      <c r="I26" s="344">
        <v>778170441</v>
      </c>
      <c r="J26" s="346"/>
      <c r="K26" s="344">
        <v>437862852</v>
      </c>
    </row>
    <row r="27" spans="1:11" s="324" customFormat="1" ht="16.5" hidden="1" customHeight="1">
      <c r="A27" s="345"/>
      <c r="C27" s="324" t="s">
        <v>40</v>
      </c>
      <c r="I27" s="344">
        <v>131336799</v>
      </c>
      <c r="J27" s="346"/>
      <c r="K27" s="344">
        <v>53962039</v>
      </c>
    </row>
    <row r="28" spans="1:11" s="324" customFormat="1" ht="18" hidden="1" customHeight="1">
      <c r="A28" s="345"/>
      <c r="C28" s="324" t="s">
        <v>78</v>
      </c>
      <c r="I28" s="344">
        <v>27342455757</v>
      </c>
      <c r="J28" s="346"/>
      <c r="K28" s="344">
        <v>3212639293</v>
      </c>
    </row>
    <row r="29" spans="1:11" ht="20.100000000000001" customHeight="1">
      <c r="A29" s="318"/>
      <c r="B29" s="76"/>
      <c r="C29" s="76" t="s">
        <v>569</v>
      </c>
      <c r="I29" s="268">
        <f>I30+SUM(I33:I34)</f>
        <v>0</v>
      </c>
      <c r="J29" s="271"/>
      <c r="K29" s="268">
        <f>K30+SUM(K33:K34)</f>
        <v>0</v>
      </c>
    </row>
    <row r="30" spans="1:11" ht="18" hidden="1" customHeight="1">
      <c r="C30" s="76" t="s">
        <v>37</v>
      </c>
      <c r="I30" s="271">
        <f>I31+I32</f>
        <v>0</v>
      </c>
      <c r="J30" s="83"/>
      <c r="K30" s="271">
        <f>K31+K32</f>
        <v>0</v>
      </c>
    </row>
    <row r="31" spans="1:11" ht="15.95" hidden="1" customHeight="1">
      <c r="A31" s="80"/>
      <c r="B31" s="81"/>
      <c r="C31" s="82" t="s">
        <v>53</v>
      </c>
      <c r="D31" s="82"/>
      <c r="E31" s="82"/>
      <c r="F31" s="82"/>
      <c r="G31" s="82"/>
      <c r="H31" s="82"/>
      <c r="I31" s="73">
        <v>0</v>
      </c>
      <c r="J31" s="242"/>
      <c r="K31" s="243">
        <v>0</v>
      </c>
    </row>
    <row r="32" spans="1:11" ht="15.95" hidden="1" customHeight="1">
      <c r="A32" s="80"/>
      <c r="B32" s="81"/>
      <c r="C32" s="82" t="s">
        <v>54</v>
      </c>
      <c r="D32" s="82"/>
      <c r="E32" s="82"/>
      <c r="F32" s="82"/>
      <c r="G32" s="82"/>
      <c r="H32" s="82"/>
      <c r="I32" s="73">
        <v>0</v>
      </c>
      <c r="J32" s="242"/>
      <c r="K32" s="243">
        <v>0</v>
      </c>
    </row>
    <row r="33" spans="1:11" s="324" customFormat="1" ht="20.25" hidden="1" customHeight="1">
      <c r="A33" s="329"/>
      <c r="B33" s="326"/>
      <c r="C33" s="324" t="s">
        <v>466</v>
      </c>
      <c r="I33" s="343"/>
      <c r="J33" s="330"/>
      <c r="K33" s="344">
        <v>0</v>
      </c>
    </row>
    <row r="34" spans="1:11" s="324" customFormat="1" ht="20.25" hidden="1" customHeight="1">
      <c r="A34" s="329"/>
      <c r="B34" s="326"/>
      <c r="C34" s="324" t="s">
        <v>78</v>
      </c>
      <c r="I34" s="343">
        <v>0</v>
      </c>
      <c r="J34" s="330"/>
      <c r="K34" s="344">
        <v>0</v>
      </c>
    </row>
    <row r="35" spans="1:11" ht="20.100000000000001" customHeight="1" thickBot="1">
      <c r="C35" s="75" t="s">
        <v>369</v>
      </c>
      <c r="I35" s="241">
        <f>I15+I22+I29</f>
        <v>71469432835</v>
      </c>
      <c r="J35" s="238"/>
      <c r="K35" s="241">
        <f>K15+K22+K29</f>
        <v>40768091246</v>
      </c>
    </row>
    <row r="36" spans="1:11" ht="16.5" customHeight="1" thickTop="1">
      <c r="I36" s="77"/>
      <c r="J36" s="225"/>
      <c r="K36" s="225"/>
    </row>
    <row r="37" spans="1:11" s="327" customFormat="1" ht="18" customHeight="1">
      <c r="A37" s="244" t="s">
        <v>401</v>
      </c>
      <c r="B37" s="84"/>
      <c r="C37" s="84" t="s">
        <v>675</v>
      </c>
      <c r="D37" s="47"/>
      <c r="E37" s="47"/>
      <c r="F37" s="47"/>
      <c r="G37" s="47"/>
      <c r="H37" s="47"/>
      <c r="I37" s="226"/>
      <c r="J37" s="235"/>
      <c r="K37" s="86"/>
    </row>
    <row r="38" spans="1:11" ht="21.95" customHeight="1">
      <c r="E38" s="777" t="s">
        <v>668</v>
      </c>
      <c r="F38" s="777"/>
      <c r="G38" s="777"/>
      <c r="I38" s="778">
        <v>42005</v>
      </c>
      <c r="J38" s="778"/>
      <c r="K38" s="778"/>
    </row>
    <row r="39" spans="1:11" ht="21.95" customHeight="1">
      <c r="E39" s="76" t="s">
        <v>676</v>
      </c>
      <c r="F39" s="76" t="s">
        <v>677</v>
      </c>
      <c r="I39" s="76" t="s">
        <v>676</v>
      </c>
      <c r="J39" s="83"/>
      <c r="K39" s="76" t="s">
        <v>677</v>
      </c>
    </row>
    <row r="40" spans="1:11" ht="21.95" customHeight="1">
      <c r="A40" s="80"/>
      <c r="C40" s="81" t="s">
        <v>678</v>
      </c>
      <c r="E40" s="252">
        <f>SUM(E42:E43)</f>
        <v>41300000000</v>
      </c>
      <c r="F40" s="252">
        <f t="shared" ref="F40:K40" si="2">SUM(F42:F43)</f>
        <v>0</v>
      </c>
      <c r="G40" s="252">
        <f t="shared" si="2"/>
        <v>41300000000</v>
      </c>
      <c r="H40" s="252">
        <f t="shared" si="2"/>
        <v>0</v>
      </c>
      <c r="I40" s="252">
        <f t="shared" si="2"/>
        <v>58725000000</v>
      </c>
      <c r="J40" s="252">
        <f t="shared" si="2"/>
        <v>0</v>
      </c>
      <c r="K40" s="252">
        <f t="shared" si="2"/>
        <v>58725000000</v>
      </c>
    </row>
    <row r="41" spans="1:11" s="328" customFormat="1" ht="18.75" customHeight="1">
      <c r="A41" s="80"/>
      <c r="B41" s="81"/>
      <c r="C41" s="81" t="s">
        <v>679</v>
      </c>
      <c r="D41" s="81"/>
      <c r="E41" s="483"/>
      <c r="F41" s="483"/>
      <c r="G41" s="483"/>
      <c r="H41" s="483"/>
      <c r="I41" s="484">
        <f>I42</f>
        <v>11725000000</v>
      </c>
      <c r="J41" s="484"/>
      <c r="K41" s="484">
        <f>K42</f>
        <v>11725000000</v>
      </c>
    </row>
    <row r="42" spans="1:11" s="328" customFormat="1" ht="18.75" customHeight="1">
      <c r="A42" s="245"/>
      <c r="B42" s="76"/>
      <c r="C42" s="82" t="s">
        <v>680</v>
      </c>
      <c r="D42" s="75"/>
      <c r="E42" s="252"/>
      <c r="F42" s="252"/>
      <c r="G42" s="252"/>
      <c r="H42" s="252"/>
      <c r="I42" s="267">
        <v>11725000000</v>
      </c>
      <c r="J42" s="267">
        <f>SUM(J43:J43)</f>
        <v>0</v>
      </c>
      <c r="K42" s="267">
        <f>I42</f>
        <v>11725000000</v>
      </c>
    </row>
    <row r="43" spans="1:11" s="328" customFormat="1" ht="18.75" customHeight="1">
      <c r="A43" s="397"/>
      <c r="B43" s="75"/>
      <c r="C43" s="82" t="s">
        <v>681</v>
      </c>
      <c r="D43" s="81"/>
      <c r="E43" s="483">
        <v>41300000000</v>
      </c>
      <c r="F43" s="483"/>
      <c r="G43" s="483">
        <f>E43</f>
        <v>41300000000</v>
      </c>
      <c r="H43" s="483"/>
      <c r="I43" s="319">
        <v>47000000000</v>
      </c>
      <c r="J43" s="319"/>
      <c r="K43" s="319">
        <f>I43</f>
        <v>47000000000</v>
      </c>
    </row>
    <row r="44" spans="1:11" ht="24" hidden="1" customHeight="1" thickTop="1">
      <c r="C44" s="75"/>
      <c r="I44" s="234"/>
      <c r="K44" s="234"/>
    </row>
    <row r="45" spans="1:11" ht="16.5" customHeight="1">
      <c r="C45" s="75"/>
      <c r="I45" s="234"/>
      <c r="K45" s="234"/>
    </row>
    <row r="46" spans="1:11" ht="17.100000000000001" customHeight="1">
      <c r="A46" s="446">
        <v>3</v>
      </c>
      <c r="C46" s="75" t="s">
        <v>682</v>
      </c>
      <c r="I46" s="257"/>
      <c r="J46" s="258"/>
      <c r="K46" s="259"/>
    </row>
    <row r="47" spans="1:11" ht="13.5" customHeight="1">
      <c r="A47" s="446"/>
      <c r="C47" s="75"/>
      <c r="I47" s="447">
        <f>I38</f>
        <v>42005</v>
      </c>
      <c r="J47" s="235"/>
      <c r="K47" s="236" t="str">
        <f>$K$13</f>
        <v>01/01/2015</v>
      </c>
    </row>
    <row r="48" spans="1:11" ht="17.100000000000001" customHeight="1">
      <c r="A48" s="446"/>
      <c r="C48" s="75"/>
      <c r="I48" s="237" t="s">
        <v>397</v>
      </c>
      <c r="J48" s="235"/>
      <c r="K48" s="237" t="s">
        <v>397</v>
      </c>
    </row>
    <row r="49" spans="1:11" s="75" customFormat="1" ht="14.25">
      <c r="A49" s="449" t="s">
        <v>570</v>
      </c>
      <c r="C49" s="75" t="s">
        <v>574</v>
      </c>
      <c r="I49" s="234"/>
      <c r="J49" s="77"/>
      <c r="K49" s="77"/>
    </row>
    <row r="50" spans="1:11" ht="17.25" hidden="1" customHeight="1">
      <c r="A50" s="239"/>
      <c r="B50" s="76"/>
      <c r="C50" s="76" t="s">
        <v>36</v>
      </c>
      <c r="I50" s="101">
        <v>188072409152</v>
      </c>
      <c r="J50" s="271"/>
      <c r="K50" s="101">
        <v>190995723068</v>
      </c>
    </row>
    <row r="51" spans="1:11" ht="17.100000000000001" hidden="1" customHeight="1">
      <c r="A51" s="80"/>
      <c r="B51" s="81"/>
      <c r="C51" s="76" t="s">
        <v>487</v>
      </c>
      <c r="D51" s="82"/>
      <c r="E51" s="82"/>
      <c r="F51" s="82"/>
      <c r="G51" s="82"/>
      <c r="H51" s="82"/>
      <c r="I51" s="101">
        <v>0</v>
      </c>
      <c r="J51" s="101"/>
      <c r="K51" s="101">
        <v>0</v>
      </c>
    </row>
    <row r="52" spans="1:11" ht="17.100000000000001" hidden="1" customHeight="1">
      <c r="A52" s="80"/>
      <c r="B52" s="81"/>
      <c r="C52" s="76" t="s">
        <v>38</v>
      </c>
      <c r="D52" s="82"/>
      <c r="E52" s="82"/>
      <c r="F52" s="82"/>
      <c r="G52" s="82"/>
      <c r="H52" s="82"/>
      <c r="I52" s="101" t="e">
        <f>13412593050-#REF!</f>
        <v>#REF!</v>
      </c>
      <c r="J52" s="101"/>
      <c r="K52" s="101">
        <v>14389463050</v>
      </c>
    </row>
    <row r="53" spans="1:11" ht="17.100000000000001" hidden="1" customHeight="1">
      <c r="A53" s="80"/>
      <c r="B53" s="81"/>
      <c r="C53" s="76" t="s">
        <v>39</v>
      </c>
      <c r="D53" s="82"/>
      <c r="E53" s="82"/>
      <c r="F53" s="82"/>
      <c r="G53" s="82"/>
      <c r="H53" s="82"/>
      <c r="I53" s="101">
        <v>543014008</v>
      </c>
      <c r="J53" s="101"/>
      <c r="K53" s="101">
        <v>1101122653</v>
      </c>
    </row>
    <row r="54" spans="1:11" ht="17.100000000000001" hidden="1" customHeight="1">
      <c r="A54" s="80"/>
      <c r="B54" s="81"/>
      <c r="C54" s="76" t="s">
        <v>575</v>
      </c>
      <c r="D54" s="82"/>
      <c r="E54" s="82"/>
      <c r="F54" s="82"/>
      <c r="G54" s="82"/>
      <c r="H54" s="82"/>
      <c r="I54" s="101">
        <v>4784257</v>
      </c>
      <c r="J54" s="101"/>
      <c r="K54" s="101">
        <v>9951609</v>
      </c>
    </row>
    <row r="55" spans="1:11" hidden="1">
      <c r="A55" s="239"/>
      <c r="B55" s="76"/>
      <c r="C55" s="76" t="s">
        <v>576</v>
      </c>
      <c r="I55" s="101">
        <v>220582161416</v>
      </c>
      <c r="J55" s="271"/>
      <c r="K55" s="240">
        <v>148125115248</v>
      </c>
    </row>
    <row r="56" spans="1:11" hidden="1">
      <c r="A56" s="239"/>
      <c r="B56" s="76"/>
      <c r="C56" s="76" t="s">
        <v>577</v>
      </c>
      <c r="I56" s="101">
        <v>-98301725</v>
      </c>
      <c r="J56" s="271"/>
      <c r="K56" s="240">
        <v>-14425104385</v>
      </c>
    </row>
    <row r="57" spans="1:11">
      <c r="A57" s="239"/>
      <c r="B57" s="76"/>
      <c r="C57" s="76" t="s">
        <v>683</v>
      </c>
      <c r="I57" s="101">
        <v>34604413707</v>
      </c>
      <c r="J57" s="271"/>
      <c r="K57" s="240"/>
    </row>
    <row r="58" spans="1:11">
      <c r="A58" s="239"/>
      <c r="B58" s="76"/>
      <c r="C58" s="76" t="s">
        <v>684</v>
      </c>
      <c r="I58" s="101">
        <v>86739689648</v>
      </c>
      <c r="J58" s="271"/>
      <c r="K58" s="240">
        <v>148125115248</v>
      </c>
    </row>
    <row r="59" spans="1:11">
      <c r="A59" s="239"/>
      <c r="B59" s="76"/>
      <c r="C59" s="76" t="s">
        <v>685</v>
      </c>
      <c r="I59" s="101">
        <v>52457046169</v>
      </c>
      <c r="J59" s="271"/>
      <c r="K59" s="240"/>
    </row>
    <row r="60" spans="1:11">
      <c r="A60" s="239"/>
      <c r="B60" s="76"/>
      <c r="C60" s="485" t="s">
        <v>686</v>
      </c>
      <c r="I60" s="101">
        <v>193720577260</v>
      </c>
      <c r="J60" s="271"/>
      <c r="K60" s="240">
        <v>192071155995</v>
      </c>
    </row>
    <row r="61" spans="1:11" ht="15.75" thickBot="1">
      <c r="A61" s="239"/>
      <c r="B61" s="76"/>
      <c r="C61" s="75" t="s">
        <v>369</v>
      </c>
      <c r="I61" s="241">
        <f>SUM(I57:I60)</f>
        <v>367521726784</v>
      </c>
      <c r="J61" s="241">
        <f t="shared" ref="J61:K61" si="3">SUM(J57:J60)</f>
        <v>0</v>
      </c>
      <c r="K61" s="241">
        <f t="shared" si="3"/>
        <v>340196271243</v>
      </c>
    </row>
    <row r="62" spans="1:11" ht="15.75" thickTop="1">
      <c r="A62" s="239"/>
      <c r="B62" s="76"/>
      <c r="C62" s="75"/>
      <c r="I62" s="238"/>
      <c r="J62" s="238"/>
      <c r="K62" s="238"/>
    </row>
    <row r="63" spans="1:11" s="75" customFormat="1" ht="14.25">
      <c r="A63" s="449" t="s">
        <v>571</v>
      </c>
      <c r="B63" s="75" t="s">
        <v>578</v>
      </c>
      <c r="I63" s="238"/>
      <c r="J63" s="83"/>
      <c r="K63" s="452">
        <v>0</v>
      </c>
    </row>
    <row r="64" spans="1:11" s="75" customFormat="1">
      <c r="A64" s="451"/>
      <c r="C64" s="76" t="s">
        <v>687</v>
      </c>
      <c r="D64" s="76"/>
      <c r="E64" s="76"/>
      <c r="F64" s="76"/>
      <c r="G64" s="76"/>
      <c r="H64" s="76"/>
      <c r="I64" s="101">
        <v>500000000</v>
      </c>
      <c r="J64" s="271"/>
      <c r="K64" s="240"/>
    </row>
    <row r="65" spans="1:11" s="75" customFormat="1">
      <c r="A65" s="451"/>
      <c r="C65" s="76" t="s">
        <v>688</v>
      </c>
      <c r="D65" s="76"/>
      <c r="E65" s="76"/>
      <c r="F65" s="76"/>
      <c r="G65" s="76"/>
      <c r="H65" s="76"/>
      <c r="I65" s="101">
        <v>421918000</v>
      </c>
      <c r="J65" s="271"/>
      <c r="K65" s="240"/>
    </row>
    <row r="66" spans="1:11" s="75" customFormat="1">
      <c r="A66" s="451"/>
      <c r="C66" s="76" t="s">
        <v>689</v>
      </c>
      <c r="D66" s="76"/>
      <c r="E66" s="76"/>
      <c r="F66" s="76"/>
      <c r="G66" s="76"/>
      <c r="H66" s="76"/>
      <c r="I66" s="101">
        <v>425444135</v>
      </c>
      <c r="J66" s="271"/>
      <c r="K66" s="240"/>
    </row>
    <row r="67" spans="1:11" s="75" customFormat="1" ht="15.75" thickBot="1">
      <c r="A67" s="451"/>
      <c r="C67" s="75" t="s">
        <v>369</v>
      </c>
      <c r="D67" s="76"/>
      <c r="E67" s="76"/>
      <c r="F67" s="76"/>
      <c r="G67" s="76"/>
      <c r="H67" s="76"/>
      <c r="I67" s="241">
        <f>SUM(I64:I66)</f>
        <v>1347362135</v>
      </c>
      <c r="J67" s="241">
        <f t="shared" ref="J67:K67" si="4">SUM(J64:J66)</f>
        <v>0</v>
      </c>
      <c r="K67" s="241">
        <f t="shared" si="4"/>
        <v>0</v>
      </c>
    </row>
    <row r="68" spans="1:11" ht="15.75" thickTop="1">
      <c r="A68" s="239"/>
      <c r="B68" s="76"/>
      <c r="I68" s="101"/>
      <c r="J68" s="271"/>
      <c r="K68" s="240"/>
    </row>
    <row r="69" spans="1:11" ht="15" customHeight="1">
      <c r="A69" s="244">
        <v>4</v>
      </c>
      <c r="B69" s="84"/>
      <c r="C69" s="84" t="s">
        <v>450</v>
      </c>
      <c r="I69" s="439">
        <f>I47</f>
        <v>42005</v>
      </c>
      <c r="J69" s="83"/>
      <c r="K69" s="347" t="str">
        <f>$K$13</f>
        <v>01/01/2015</v>
      </c>
    </row>
    <row r="70" spans="1:11" ht="15" customHeight="1">
      <c r="I70" s="348" t="s">
        <v>397</v>
      </c>
      <c r="J70" s="83"/>
      <c r="K70" s="348" t="s">
        <v>397</v>
      </c>
    </row>
    <row r="71" spans="1:11" ht="15" customHeight="1">
      <c r="A71" s="449" t="s">
        <v>570</v>
      </c>
      <c r="B71" s="75" t="s">
        <v>570</v>
      </c>
      <c r="C71" s="75" t="s">
        <v>572</v>
      </c>
      <c r="I71" s="238"/>
      <c r="J71" s="83"/>
      <c r="K71" s="238"/>
    </row>
    <row r="72" spans="1:11">
      <c r="A72" s="239"/>
      <c r="B72" s="76"/>
      <c r="C72" s="323" t="s">
        <v>579</v>
      </c>
      <c r="I72" s="101">
        <v>5157073000</v>
      </c>
      <c r="J72" s="271"/>
      <c r="K72" s="101">
        <v>14158000</v>
      </c>
    </row>
    <row r="73" spans="1:11" s="454" customFormat="1" ht="15.95" customHeight="1">
      <c r="A73" s="453"/>
      <c r="C73" s="486" t="s">
        <v>690</v>
      </c>
      <c r="D73" s="456"/>
      <c r="E73" s="456"/>
      <c r="F73" s="456"/>
      <c r="G73" s="456"/>
      <c r="H73" s="456"/>
      <c r="I73" s="267">
        <v>1025307654</v>
      </c>
      <c r="J73" s="455"/>
      <c r="K73" s="353">
        <v>4094975445</v>
      </c>
    </row>
    <row r="74" spans="1:11" ht="15.95" customHeight="1">
      <c r="A74" s="322"/>
      <c r="B74" s="323"/>
      <c r="C74" s="323" t="s">
        <v>450</v>
      </c>
      <c r="D74" s="323"/>
      <c r="E74" s="323"/>
      <c r="F74" s="323"/>
      <c r="G74" s="323"/>
      <c r="H74" s="323"/>
      <c r="I74" s="353">
        <v>2299505682</v>
      </c>
      <c r="J74" s="354"/>
      <c r="K74" s="353">
        <v>1026944329</v>
      </c>
    </row>
    <row r="75" spans="1:11" ht="15.95" customHeight="1" thickBot="1">
      <c r="C75" s="75" t="s">
        <v>369</v>
      </c>
      <c r="I75" s="241">
        <f>SUM(I72:I74)</f>
        <v>8481886336</v>
      </c>
      <c r="J75" s="241">
        <f t="shared" ref="J75:K75" si="5">SUM(J72:J74)</f>
        <v>0</v>
      </c>
      <c r="K75" s="241">
        <f t="shared" si="5"/>
        <v>5136077774</v>
      </c>
    </row>
    <row r="76" spans="1:11" ht="15.95" customHeight="1" thickTop="1">
      <c r="A76" s="451"/>
      <c r="C76" s="75"/>
      <c r="I76" s="238"/>
      <c r="J76" s="238"/>
      <c r="K76" s="238"/>
    </row>
    <row r="77" spans="1:11">
      <c r="A77" s="397" t="s">
        <v>571</v>
      </c>
      <c r="C77" s="75" t="s">
        <v>580</v>
      </c>
      <c r="I77" s="234"/>
      <c r="K77" s="234"/>
    </row>
    <row r="78" spans="1:11">
      <c r="A78" s="451"/>
      <c r="C78" s="75" t="s">
        <v>691</v>
      </c>
      <c r="I78" s="79">
        <v>25700000000</v>
      </c>
      <c r="K78" s="79">
        <v>25700000000</v>
      </c>
    </row>
    <row r="79" spans="1:11">
      <c r="A79" s="449"/>
      <c r="C79" s="76" t="s">
        <v>450</v>
      </c>
      <c r="I79" s="79">
        <v>1996505668</v>
      </c>
      <c r="K79" s="79">
        <v>1445362135</v>
      </c>
    </row>
    <row r="80" spans="1:11" ht="15.75" thickBot="1">
      <c r="A80" s="449"/>
      <c r="C80" s="75" t="s">
        <v>369</v>
      </c>
      <c r="I80" s="241">
        <f>SUM(I78:I79)</f>
        <v>27696505668</v>
      </c>
      <c r="J80" s="241">
        <f t="shared" ref="J80:K80" si="6">SUM(J78:J79)</f>
        <v>0</v>
      </c>
      <c r="K80" s="241">
        <f t="shared" si="6"/>
        <v>27145362135</v>
      </c>
    </row>
    <row r="81" spans="1:11" ht="15.75" thickTop="1">
      <c r="A81" s="449"/>
      <c r="C81" s="75"/>
      <c r="I81" s="234"/>
      <c r="K81" s="234"/>
    </row>
    <row r="82" spans="1:11" ht="15" customHeight="1">
      <c r="A82" s="244">
        <v>5</v>
      </c>
      <c r="B82" s="84"/>
      <c r="C82" s="84" t="s">
        <v>375</v>
      </c>
      <c r="I82" s="77"/>
      <c r="J82" s="225"/>
      <c r="K82" s="225"/>
    </row>
    <row r="83" spans="1:11" ht="15" customHeight="1">
      <c r="E83" s="777" t="s">
        <v>668</v>
      </c>
      <c r="F83" s="777"/>
      <c r="G83" s="777"/>
      <c r="I83" s="778">
        <v>42005</v>
      </c>
      <c r="J83" s="778"/>
      <c r="K83" s="778"/>
    </row>
    <row r="84" spans="1:11" ht="15" customHeight="1">
      <c r="E84" s="76" t="s">
        <v>676</v>
      </c>
      <c r="G84" s="76" t="s">
        <v>692</v>
      </c>
      <c r="I84" s="76" t="s">
        <v>676</v>
      </c>
      <c r="J84" s="83"/>
      <c r="K84" s="76" t="s">
        <v>692</v>
      </c>
    </row>
    <row r="85" spans="1:11" ht="15" customHeight="1">
      <c r="A85" s="451"/>
      <c r="I85" s="76"/>
      <c r="J85" s="83"/>
      <c r="K85" s="76"/>
    </row>
    <row r="86" spans="1:11" ht="18" customHeight="1">
      <c r="A86" s="239"/>
      <c r="B86" s="76"/>
      <c r="C86" s="76" t="s">
        <v>41</v>
      </c>
      <c r="E86" s="78">
        <v>6415968</v>
      </c>
      <c r="I86" s="101">
        <v>8699437</v>
      </c>
      <c r="J86" s="101"/>
      <c r="K86" s="101">
        <v>0</v>
      </c>
    </row>
    <row r="87" spans="1:11" ht="18" customHeight="1">
      <c r="A87" s="239"/>
      <c r="B87" s="76"/>
      <c r="C87" s="76" t="s">
        <v>25</v>
      </c>
      <c r="E87" s="78">
        <v>3560233</v>
      </c>
      <c r="I87" s="101">
        <v>3560233</v>
      </c>
      <c r="J87" s="101"/>
      <c r="K87" s="101"/>
    </row>
    <row r="88" spans="1:11" ht="18" customHeight="1">
      <c r="A88" s="239"/>
      <c r="B88" s="76"/>
      <c r="C88" s="76" t="s">
        <v>451</v>
      </c>
      <c r="E88" s="267">
        <v>115263772768</v>
      </c>
      <c r="I88" s="101">
        <v>90817376314</v>
      </c>
      <c r="J88" s="101"/>
      <c r="K88" s="101"/>
    </row>
    <row r="89" spans="1:11" ht="18" customHeight="1">
      <c r="A89" s="239"/>
      <c r="B89" s="76"/>
      <c r="C89" s="76" t="s">
        <v>43</v>
      </c>
      <c r="E89" s="78">
        <v>556686270</v>
      </c>
      <c r="I89" s="101">
        <v>193992925</v>
      </c>
      <c r="J89" s="101"/>
      <c r="K89" s="101"/>
    </row>
    <row r="90" spans="1:11" ht="18" customHeight="1">
      <c r="A90" s="239"/>
      <c r="B90" s="76"/>
      <c r="C90" s="76" t="s">
        <v>42</v>
      </c>
      <c r="E90" s="78">
        <v>248559629</v>
      </c>
      <c r="I90" s="101">
        <v>210892845</v>
      </c>
      <c r="J90" s="101"/>
      <c r="K90" s="101"/>
    </row>
    <row r="91" spans="1:11" s="361" customFormat="1" ht="18" customHeight="1" thickBot="1">
      <c r="A91" s="356"/>
      <c r="B91" s="357"/>
      <c r="C91" s="357" t="s">
        <v>279</v>
      </c>
      <c r="D91" s="358"/>
      <c r="E91" s="241">
        <f>SUM(E86:E90)</f>
        <v>116078994868</v>
      </c>
      <c r="F91" s="241">
        <f t="shared" ref="F91:K91" si="7">SUM(F86:F90)</f>
        <v>0</v>
      </c>
      <c r="G91" s="241">
        <f t="shared" si="7"/>
        <v>0</v>
      </c>
      <c r="H91" s="241">
        <f t="shared" si="7"/>
        <v>0</v>
      </c>
      <c r="I91" s="241">
        <f t="shared" si="7"/>
        <v>91234521754</v>
      </c>
      <c r="J91" s="241">
        <f t="shared" si="7"/>
        <v>0</v>
      </c>
      <c r="K91" s="241">
        <f t="shared" si="7"/>
        <v>0</v>
      </c>
    </row>
    <row r="92" spans="1:11" ht="12.75" customHeight="1" thickTop="1">
      <c r="C92" s="75"/>
      <c r="I92" s="238"/>
      <c r="J92" s="271"/>
      <c r="K92" s="238"/>
    </row>
    <row r="93" spans="1:11" ht="31.5" customHeight="1">
      <c r="C93" s="771" t="s">
        <v>465</v>
      </c>
      <c r="D93" s="771"/>
      <c r="E93" s="771"/>
      <c r="F93" s="771"/>
      <c r="G93" s="771"/>
      <c r="H93" s="771"/>
      <c r="I93" s="771"/>
      <c r="J93" s="771"/>
      <c r="K93" s="771"/>
    </row>
    <row r="94" spans="1:11" ht="31.5" customHeight="1">
      <c r="A94" s="451"/>
      <c r="C94" s="450"/>
      <c r="D94" s="450"/>
      <c r="E94" s="450"/>
      <c r="F94" s="450"/>
      <c r="G94" s="450"/>
      <c r="H94" s="450"/>
      <c r="I94" s="450"/>
      <c r="J94" s="450"/>
      <c r="K94" s="450"/>
    </row>
    <row r="95" spans="1:11" ht="19.5" customHeight="1">
      <c r="A95" s="451">
        <v>6</v>
      </c>
      <c r="C95" s="75" t="s">
        <v>590</v>
      </c>
      <c r="I95" s="234"/>
      <c r="K95" s="234"/>
    </row>
    <row r="96" spans="1:11">
      <c r="A96" s="449"/>
      <c r="C96" s="448"/>
      <c r="D96" s="448"/>
      <c r="E96" s="448"/>
      <c r="F96" s="448"/>
      <c r="G96" s="448"/>
      <c r="H96" s="448"/>
      <c r="I96" s="439" t="s">
        <v>668</v>
      </c>
      <c r="J96" s="83"/>
      <c r="K96" s="347" t="str">
        <f>$K$13</f>
        <v>01/01/2015</v>
      </c>
    </row>
    <row r="97" spans="1:11">
      <c r="C97" s="75"/>
      <c r="I97" s="348" t="s">
        <v>397</v>
      </c>
      <c r="J97" s="83"/>
      <c r="K97" s="348" t="s">
        <v>397</v>
      </c>
    </row>
    <row r="98" spans="1:11">
      <c r="A98" s="451" t="s">
        <v>570</v>
      </c>
      <c r="C98" s="75" t="s">
        <v>572</v>
      </c>
      <c r="I98" s="238"/>
      <c r="J98" s="83"/>
      <c r="K98" s="238"/>
    </row>
    <row r="99" spans="1:11" s="76" customFormat="1" ht="19.5" customHeight="1">
      <c r="A99" s="239"/>
      <c r="B99" s="76" t="s">
        <v>581</v>
      </c>
      <c r="C99" s="76" t="s">
        <v>693</v>
      </c>
      <c r="I99" s="79">
        <v>2953857026</v>
      </c>
      <c r="J99" s="68"/>
      <c r="K99" s="79"/>
    </row>
    <row r="100" spans="1:11" s="76" customFormat="1" ht="19.5" customHeight="1">
      <c r="A100" s="239"/>
      <c r="C100" s="76" t="s">
        <v>694</v>
      </c>
      <c r="I100" s="79">
        <v>774223102</v>
      </c>
      <c r="J100" s="68"/>
      <c r="K100" s="79">
        <v>656105798</v>
      </c>
    </row>
    <row r="101" spans="1:11" ht="19.5" customHeight="1" thickBot="1">
      <c r="A101" s="449"/>
      <c r="C101" s="357" t="s">
        <v>279</v>
      </c>
      <c r="D101" s="358"/>
      <c r="E101" s="358"/>
      <c r="F101" s="358"/>
      <c r="G101" s="358"/>
      <c r="H101" s="358"/>
      <c r="I101" s="359">
        <f>SUM(I99:I100)</f>
        <v>3728080128</v>
      </c>
      <c r="J101" s="359">
        <f t="shared" ref="J101:K101" si="8">SUM(J99:J100)</f>
        <v>0</v>
      </c>
      <c r="K101" s="359">
        <f t="shared" si="8"/>
        <v>656105798</v>
      </c>
    </row>
    <row r="102" spans="1:11" ht="19.5" customHeight="1" thickTop="1">
      <c r="A102" s="451"/>
      <c r="C102" s="357"/>
      <c r="D102" s="358"/>
      <c r="E102" s="358"/>
      <c r="F102" s="358"/>
      <c r="G102" s="358"/>
      <c r="H102" s="358"/>
      <c r="I102" s="360"/>
      <c r="J102" s="360"/>
      <c r="K102" s="360"/>
    </row>
    <row r="103" spans="1:11" ht="19.5" customHeight="1">
      <c r="A103" s="451" t="s">
        <v>571</v>
      </c>
      <c r="C103" s="357" t="s">
        <v>580</v>
      </c>
      <c r="D103" s="358"/>
      <c r="E103" s="358"/>
      <c r="F103" s="358"/>
      <c r="G103" s="358"/>
      <c r="H103" s="358"/>
      <c r="I103" s="360"/>
      <c r="J103" s="360"/>
      <c r="K103" s="360"/>
    </row>
    <row r="104" spans="1:11" ht="19.5" customHeight="1">
      <c r="A104" s="451"/>
      <c r="C104" s="358" t="s">
        <v>695</v>
      </c>
      <c r="D104" s="358"/>
      <c r="E104" s="358"/>
      <c r="F104" s="358"/>
      <c r="G104" s="358"/>
      <c r="H104" s="358"/>
      <c r="I104" s="487">
        <v>30938350199</v>
      </c>
      <c r="J104" s="487"/>
      <c r="K104" s="487">
        <v>29245182835</v>
      </c>
    </row>
    <row r="105" spans="1:11" ht="19.5" customHeight="1">
      <c r="A105" s="451"/>
      <c r="C105" s="358" t="s">
        <v>696</v>
      </c>
      <c r="D105" s="358"/>
      <c r="E105" s="358"/>
      <c r="F105" s="358"/>
      <c r="G105" s="358"/>
      <c r="H105" s="358"/>
      <c r="I105" s="487">
        <v>9042483097</v>
      </c>
      <c r="J105" s="487"/>
      <c r="K105" s="487">
        <v>8198479429</v>
      </c>
    </row>
    <row r="106" spans="1:11" ht="19.5" customHeight="1">
      <c r="A106" s="451"/>
      <c r="C106" s="358" t="s">
        <v>693</v>
      </c>
      <c r="D106" s="358"/>
      <c r="E106" s="358"/>
      <c r="F106" s="358"/>
      <c r="G106" s="358"/>
      <c r="H106" s="358"/>
      <c r="I106" s="487">
        <v>3815602009</v>
      </c>
      <c r="J106" s="487"/>
      <c r="K106" s="487">
        <v>5977839052</v>
      </c>
    </row>
    <row r="107" spans="1:11" ht="19.5" customHeight="1">
      <c r="A107" s="451"/>
      <c r="C107" s="358" t="s">
        <v>697</v>
      </c>
      <c r="D107" s="358"/>
      <c r="E107" s="358"/>
      <c r="F107" s="358"/>
      <c r="G107" s="358"/>
      <c r="H107" s="358"/>
      <c r="I107" s="487">
        <v>4546279788</v>
      </c>
      <c r="J107" s="487"/>
      <c r="K107" s="487">
        <v>1960058463</v>
      </c>
    </row>
    <row r="108" spans="1:11" ht="19.5" customHeight="1" thickBot="1">
      <c r="A108" s="451"/>
      <c r="C108" s="357" t="s">
        <v>279</v>
      </c>
      <c r="D108" s="358"/>
      <c r="E108" s="358"/>
      <c r="F108" s="358"/>
      <c r="G108" s="358"/>
      <c r="H108" s="358"/>
      <c r="I108" s="359">
        <f>SUM(I104:I107)</f>
        <v>48342715093</v>
      </c>
      <c r="J108" s="359">
        <f t="shared" ref="J108:K108" si="9">SUM(J104:J107)</f>
        <v>0</v>
      </c>
      <c r="K108" s="359">
        <f t="shared" si="9"/>
        <v>45381559779</v>
      </c>
    </row>
    <row r="109" spans="1:11" ht="19.5" customHeight="1" thickTop="1">
      <c r="A109" s="451"/>
      <c r="C109" s="357"/>
      <c r="D109" s="358"/>
      <c r="E109" s="358"/>
      <c r="F109" s="358"/>
      <c r="G109" s="358"/>
      <c r="H109" s="358"/>
      <c r="I109" s="360"/>
      <c r="J109" s="360"/>
      <c r="K109" s="360"/>
    </row>
    <row r="110" spans="1:11" ht="19.5" customHeight="1">
      <c r="A110" s="451"/>
      <c r="C110" s="357"/>
      <c r="D110" s="358"/>
      <c r="E110" s="358"/>
      <c r="F110" s="358"/>
      <c r="G110" s="358"/>
      <c r="H110" s="358"/>
      <c r="I110" s="360"/>
      <c r="J110" s="360"/>
      <c r="K110" s="360"/>
    </row>
    <row r="111" spans="1:11" ht="19.5" customHeight="1">
      <c r="A111" s="451"/>
      <c r="C111" s="357"/>
      <c r="D111" s="358"/>
      <c r="E111" s="358"/>
      <c r="F111" s="358"/>
      <c r="G111" s="358"/>
      <c r="H111" s="358"/>
      <c r="I111" s="360"/>
      <c r="J111" s="360"/>
      <c r="K111" s="360"/>
    </row>
    <row r="112" spans="1:11" ht="19.5" customHeight="1">
      <c r="A112" s="451"/>
      <c r="C112" s="357"/>
      <c r="D112" s="358"/>
      <c r="E112" s="358"/>
      <c r="F112" s="358"/>
      <c r="G112" s="358"/>
      <c r="H112" s="358"/>
      <c r="I112" s="360"/>
      <c r="J112" s="360"/>
      <c r="K112" s="360"/>
    </row>
    <row r="113" spans="1:11" ht="19.5" customHeight="1">
      <c r="A113" s="451"/>
      <c r="C113" s="357"/>
      <c r="D113" s="358"/>
      <c r="E113" s="358"/>
      <c r="F113" s="358"/>
      <c r="G113" s="358"/>
      <c r="H113" s="358"/>
      <c r="I113" s="360"/>
      <c r="J113" s="360"/>
      <c r="K113" s="360"/>
    </row>
    <row r="114" spans="1:11" ht="19.5" customHeight="1">
      <c r="A114" s="451"/>
      <c r="C114" s="357"/>
      <c r="D114" s="358"/>
      <c r="E114" s="358"/>
      <c r="F114" s="358"/>
      <c r="G114" s="358"/>
      <c r="H114" s="358"/>
      <c r="I114" s="360"/>
      <c r="J114" s="360"/>
      <c r="K114" s="360"/>
    </row>
    <row r="115" spans="1:11" ht="19.5" customHeight="1">
      <c r="A115" s="451"/>
      <c r="C115" s="357"/>
      <c r="D115" s="358"/>
      <c r="E115" s="358"/>
      <c r="F115" s="358"/>
      <c r="G115" s="358"/>
      <c r="H115" s="358"/>
      <c r="I115" s="360"/>
      <c r="J115" s="360"/>
      <c r="K115" s="360"/>
    </row>
    <row r="116" spans="1:11" ht="19.5" customHeight="1">
      <c r="A116" s="451"/>
      <c r="C116" s="357"/>
      <c r="D116" s="358"/>
      <c r="E116" s="358"/>
      <c r="F116" s="358"/>
      <c r="G116" s="358"/>
      <c r="H116" s="358"/>
      <c r="I116" s="360"/>
      <c r="J116" s="360"/>
      <c r="K116" s="360"/>
    </row>
    <row r="117" spans="1:11" ht="19.5" customHeight="1">
      <c r="A117" s="451"/>
      <c r="C117" s="357"/>
      <c r="D117" s="358"/>
      <c r="E117" s="358"/>
      <c r="F117" s="358"/>
      <c r="G117" s="358"/>
      <c r="H117" s="358"/>
      <c r="I117" s="360"/>
      <c r="J117" s="360"/>
      <c r="K117" s="360"/>
    </row>
    <row r="118" spans="1:11" ht="19.5" customHeight="1">
      <c r="A118" s="451"/>
      <c r="C118" s="357"/>
      <c r="D118" s="358"/>
      <c r="E118" s="358"/>
      <c r="F118" s="358"/>
      <c r="G118" s="358"/>
      <c r="H118" s="358"/>
      <c r="I118" s="360"/>
      <c r="J118" s="360"/>
      <c r="K118" s="360"/>
    </row>
    <row r="119" spans="1:11" ht="19.5" customHeight="1">
      <c r="A119" s="451"/>
      <c r="C119" s="357"/>
      <c r="D119" s="358"/>
      <c r="E119" s="358"/>
      <c r="F119" s="358"/>
      <c r="G119" s="358"/>
      <c r="H119" s="358"/>
      <c r="I119" s="360"/>
      <c r="J119" s="360"/>
      <c r="K119" s="360"/>
    </row>
    <row r="120" spans="1:11" ht="19.5" customHeight="1">
      <c r="A120" s="451"/>
      <c r="C120" s="357"/>
      <c r="D120" s="358"/>
      <c r="E120" s="358"/>
      <c r="F120" s="358"/>
      <c r="G120" s="358"/>
      <c r="H120" s="358"/>
      <c r="I120" s="360"/>
      <c r="J120" s="360"/>
      <c r="K120" s="360"/>
    </row>
    <row r="121" spans="1:11" ht="19.5" customHeight="1">
      <c r="A121" s="451"/>
      <c r="C121" s="357"/>
      <c r="D121" s="358"/>
      <c r="E121" s="358"/>
      <c r="F121" s="358"/>
      <c r="G121" s="358"/>
      <c r="H121" s="358"/>
      <c r="I121" s="360"/>
      <c r="J121" s="360"/>
      <c r="K121" s="360"/>
    </row>
    <row r="122" spans="1:11" ht="19.5" customHeight="1">
      <c r="A122" s="451"/>
      <c r="C122" s="357"/>
      <c r="D122" s="358"/>
      <c r="E122" s="358"/>
      <c r="F122" s="358"/>
      <c r="G122" s="358"/>
      <c r="H122" s="358"/>
      <c r="I122" s="360"/>
      <c r="J122" s="360"/>
      <c r="K122" s="360"/>
    </row>
    <row r="123" spans="1:11" ht="19.5" customHeight="1">
      <c r="A123" s="451"/>
      <c r="C123" s="357"/>
      <c r="D123" s="358"/>
      <c r="E123" s="358"/>
      <c r="F123" s="358"/>
      <c r="G123" s="358"/>
      <c r="H123" s="358"/>
      <c r="I123" s="360"/>
      <c r="J123" s="360"/>
      <c r="K123" s="360"/>
    </row>
    <row r="124" spans="1:11" ht="19.5" customHeight="1">
      <c r="A124" s="451"/>
      <c r="C124" s="357"/>
      <c r="D124" s="358"/>
      <c r="E124" s="358"/>
      <c r="F124" s="358"/>
      <c r="G124" s="358"/>
      <c r="H124" s="358"/>
      <c r="I124" s="360"/>
      <c r="J124" s="360"/>
      <c r="K124" s="360"/>
    </row>
    <row r="125" spans="1:11" ht="19.5" customHeight="1">
      <c r="A125" s="451"/>
      <c r="C125" s="357"/>
      <c r="D125" s="358"/>
      <c r="E125" s="358"/>
      <c r="F125" s="358"/>
      <c r="G125" s="358"/>
      <c r="H125" s="358"/>
      <c r="I125" s="360"/>
      <c r="J125" s="360"/>
      <c r="K125" s="360"/>
    </row>
    <row r="126" spans="1:11" ht="19.5" customHeight="1">
      <c r="A126" s="451"/>
      <c r="C126" s="357"/>
      <c r="D126" s="358"/>
      <c r="E126" s="358"/>
      <c r="F126" s="358"/>
      <c r="G126" s="358"/>
      <c r="H126" s="358"/>
      <c r="I126" s="360"/>
      <c r="J126" s="360"/>
      <c r="K126" s="360"/>
    </row>
    <row r="127" spans="1:11" ht="19.5" customHeight="1">
      <c r="A127" s="451"/>
      <c r="C127" s="357"/>
      <c r="D127" s="358"/>
      <c r="E127" s="358"/>
      <c r="F127" s="358"/>
      <c r="G127" s="358"/>
      <c r="H127" s="358"/>
      <c r="I127" s="360"/>
      <c r="J127" s="360"/>
      <c r="K127" s="360"/>
    </row>
    <row r="128" spans="1:11" ht="19.5" customHeight="1">
      <c r="A128" s="451"/>
      <c r="C128" s="357"/>
      <c r="D128" s="358"/>
      <c r="E128" s="358"/>
      <c r="F128" s="358"/>
      <c r="G128" s="358"/>
      <c r="H128" s="358"/>
      <c r="I128" s="360"/>
      <c r="J128" s="360"/>
      <c r="K128" s="360"/>
    </row>
    <row r="129" spans="1:11" ht="19.5" customHeight="1">
      <c r="A129" s="451"/>
      <c r="C129" s="357"/>
      <c r="D129" s="358"/>
      <c r="E129" s="358"/>
      <c r="F129" s="358"/>
      <c r="G129" s="358"/>
      <c r="H129" s="358"/>
      <c r="I129" s="360"/>
      <c r="J129" s="360"/>
      <c r="K129" s="360"/>
    </row>
    <row r="130" spans="1:11" ht="19.5" customHeight="1">
      <c r="A130" s="451"/>
      <c r="C130" s="357"/>
      <c r="D130" s="358"/>
      <c r="E130" s="358"/>
      <c r="F130" s="358"/>
      <c r="G130" s="358"/>
      <c r="H130" s="358"/>
      <c r="I130" s="360"/>
      <c r="J130" s="360"/>
      <c r="K130" s="360"/>
    </row>
    <row r="131" spans="1:11" ht="19.5" customHeight="1">
      <c r="A131" s="451"/>
      <c r="C131" s="357"/>
      <c r="D131" s="358"/>
      <c r="E131" s="358"/>
      <c r="F131" s="358"/>
      <c r="G131" s="358"/>
      <c r="H131" s="358"/>
      <c r="I131" s="360"/>
      <c r="J131" s="360"/>
      <c r="K131" s="360"/>
    </row>
    <row r="132" spans="1:11" ht="19.5" customHeight="1">
      <c r="A132" s="451"/>
      <c r="C132" s="357"/>
      <c r="D132" s="358"/>
      <c r="E132" s="358"/>
      <c r="F132" s="358"/>
      <c r="G132" s="358"/>
      <c r="H132" s="358"/>
      <c r="I132" s="360"/>
      <c r="J132" s="360"/>
      <c r="K132" s="360"/>
    </row>
    <row r="133" spans="1:11" ht="19.5" customHeight="1">
      <c r="A133" s="451"/>
      <c r="C133" s="357"/>
      <c r="D133" s="358"/>
      <c r="E133" s="358"/>
      <c r="F133" s="358"/>
      <c r="G133" s="358"/>
      <c r="H133" s="358"/>
      <c r="I133" s="360"/>
      <c r="J133" s="360"/>
      <c r="K133" s="360"/>
    </row>
    <row r="134" spans="1:11" ht="19.5" customHeight="1">
      <c r="A134" s="451"/>
      <c r="C134" s="357"/>
      <c r="D134" s="358"/>
      <c r="E134" s="358"/>
      <c r="F134" s="358"/>
      <c r="G134" s="358"/>
      <c r="H134" s="358"/>
      <c r="I134" s="360"/>
      <c r="J134" s="360"/>
      <c r="K134" s="360"/>
    </row>
    <row r="135" spans="1:11" ht="19.5" customHeight="1">
      <c r="A135" s="451"/>
      <c r="C135" s="357"/>
      <c r="D135" s="358"/>
      <c r="E135" s="358"/>
      <c r="F135" s="358"/>
      <c r="G135" s="358"/>
      <c r="H135" s="358"/>
      <c r="I135" s="360"/>
      <c r="J135" s="360"/>
      <c r="K135" s="360"/>
    </row>
    <row r="136" spans="1:11" ht="19.5" customHeight="1">
      <c r="A136" s="451"/>
      <c r="C136" s="357"/>
      <c r="D136" s="358"/>
      <c r="E136" s="358"/>
      <c r="F136" s="358"/>
      <c r="G136" s="358"/>
      <c r="H136" s="358"/>
      <c r="I136" s="360"/>
      <c r="J136" s="360"/>
      <c r="K136" s="360"/>
    </row>
    <row r="137" spans="1:11" ht="19.5" customHeight="1">
      <c r="A137" s="451"/>
      <c r="C137" s="357"/>
      <c r="D137" s="358"/>
      <c r="E137" s="358"/>
      <c r="F137" s="358"/>
      <c r="G137" s="358"/>
      <c r="H137" s="358"/>
      <c r="I137" s="360"/>
      <c r="J137" s="360"/>
      <c r="K137" s="360"/>
    </row>
    <row r="138" spans="1:11" ht="19.5" customHeight="1">
      <c r="A138" s="451"/>
      <c r="C138" s="357"/>
      <c r="D138" s="358"/>
      <c r="E138" s="358"/>
      <c r="F138" s="358"/>
      <c r="G138" s="358"/>
      <c r="H138" s="358"/>
      <c r="I138" s="360"/>
      <c r="J138" s="360"/>
      <c r="K138" s="360"/>
    </row>
    <row r="139" spans="1:11" ht="19.5" customHeight="1">
      <c r="A139" s="451"/>
      <c r="C139" s="357"/>
      <c r="D139" s="358"/>
      <c r="E139" s="358"/>
      <c r="F139" s="358"/>
      <c r="G139" s="358"/>
      <c r="H139" s="358"/>
      <c r="I139" s="360"/>
      <c r="J139" s="360"/>
      <c r="K139" s="360"/>
    </row>
    <row r="140" spans="1:11" ht="19.5" customHeight="1">
      <c r="A140" s="451"/>
      <c r="C140" s="357"/>
      <c r="D140" s="358"/>
      <c r="E140" s="358"/>
      <c r="F140" s="358"/>
      <c r="G140" s="358"/>
      <c r="H140" s="358"/>
      <c r="I140" s="360"/>
      <c r="J140" s="360"/>
      <c r="K140" s="360"/>
    </row>
    <row r="141" spans="1:11" ht="19.5" customHeight="1">
      <c r="A141" s="451"/>
      <c r="C141" s="357"/>
      <c r="D141" s="358"/>
      <c r="E141" s="358"/>
      <c r="F141" s="358"/>
      <c r="G141" s="358"/>
      <c r="H141" s="358"/>
      <c r="I141" s="360"/>
      <c r="J141" s="360"/>
      <c r="K141" s="360"/>
    </row>
    <row r="142" spans="1:11" ht="19.5" customHeight="1">
      <c r="A142" s="451"/>
      <c r="C142" s="357"/>
      <c r="D142" s="358"/>
      <c r="E142" s="358"/>
      <c r="F142" s="358"/>
      <c r="G142" s="358"/>
      <c r="H142" s="358"/>
      <c r="I142" s="360"/>
      <c r="J142" s="360"/>
      <c r="K142" s="360"/>
    </row>
    <row r="143" spans="1:11" ht="19.5" customHeight="1">
      <c r="A143" s="451"/>
      <c r="C143" s="357"/>
      <c r="D143" s="358"/>
      <c r="E143" s="358"/>
      <c r="F143" s="358"/>
      <c r="G143" s="358"/>
      <c r="H143" s="358"/>
      <c r="I143" s="360"/>
      <c r="J143" s="360"/>
      <c r="K143" s="360"/>
    </row>
    <row r="144" spans="1:11" ht="19.5" customHeight="1">
      <c r="A144" s="451"/>
      <c r="C144" s="357"/>
      <c r="D144" s="358"/>
      <c r="E144" s="358"/>
      <c r="F144" s="358"/>
      <c r="G144" s="358"/>
      <c r="H144" s="358"/>
      <c r="I144" s="360"/>
      <c r="J144" s="360"/>
      <c r="K144" s="360"/>
    </row>
    <row r="145" spans="1:11" ht="19.5" customHeight="1">
      <c r="A145" s="451"/>
      <c r="C145" s="357"/>
      <c r="D145" s="358"/>
      <c r="E145" s="358"/>
      <c r="F145" s="358"/>
      <c r="G145" s="358"/>
      <c r="H145" s="358"/>
      <c r="I145" s="360"/>
      <c r="J145" s="360"/>
      <c r="K145" s="360"/>
    </row>
    <row r="146" spans="1:11" ht="19.5" customHeight="1">
      <c r="A146" s="451"/>
      <c r="C146" s="357"/>
      <c r="D146" s="358"/>
      <c r="E146" s="358"/>
      <c r="F146" s="358"/>
      <c r="G146" s="358"/>
      <c r="H146" s="358"/>
      <c r="I146" s="360"/>
      <c r="J146" s="360"/>
      <c r="K146" s="360"/>
    </row>
    <row r="147" spans="1:11" ht="19.5" customHeight="1">
      <c r="A147" s="451"/>
      <c r="C147" s="357"/>
      <c r="D147" s="358"/>
      <c r="E147" s="358"/>
      <c r="F147" s="358"/>
      <c r="G147" s="358"/>
      <c r="H147" s="358"/>
      <c r="I147" s="360"/>
      <c r="J147" s="360"/>
      <c r="K147" s="360"/>
    </row>
    <row r="148" spans="1:11" s="655" customFormat="1" ht="15" customHeight="1">
      <c r="A148" s="653" t="s">
        <v>398</v>
      </c>
      <c r="B148" s="654"/>
      <c r="C148" s="321" t="s">
        <v>79</v>
      </c>
      <c r="E148" s="656"/>
      <c r="F148" s="656"/>
      <c r="G148" s="656"/>
      <c r="H148" s="656"/>
      <c r="I148" s="657"/>
      <c r="J148" s="656"/>
      <c r="K148" s="657"/>
    </row>
    <row r="149" spans="1:11" s="662" customFormat="1" ht="15" customHeight="1">
      <c r="A149" s="653"/>
      <c r="B149" s="654"/>
      <c r="C149" s="321"/>
      <c r="D149" s="658"/>
      <c r="E149" s="659"/>
      <c r="F149" s="659"/>
      <c r="G149" s="659"/>
      <c r="H149" s="659"/>
      <c r="I149" s="660"/>
      <c r="J149" s="659"/>
      <c r="K149" s="661" t="s">
        <v>305</v>
      </c>
    </row>
    <row r="150" spans="1:11" s="662" customFormat="1" ht="15" customHeight="1">
      <c r="A150" s="653"/>
      <c r="B150" s="654"/>
      <c r="C150" s="743" t="s">
        <v>370</v>
      </c>
      <c r="D150" s="658"/>
      <c r="E150" s="743" t="s">
        <v>587</v>
      </c>
      <c r="F150" s="659"/>
      <c r="G150" s="773" t="s">
        <v>427</v>
      </c>
      <c r="H150" s="659"/>
      <c r="I150" s="773" t="s">
        <v>588</v>
      </c>
      <c r="J150" s="659"/>
      <c r="K150" s="743" t="s">
        <v>369</v>
      </c>
    </row>
    <row r="151" spans="1:11" s="662" customFormat="1" ht="11.25" customHeight="1">
      <c r="A151" s="653"/>
      <c r="B151" s="654"/>
      <c r="C151" s="744"/>
      <c r="D151" s="658"/>
      <c r="E151" s="744"/>
      <c r="F151" s="659"/>
      <c r="G151" s="774"/>
      <c r="H151" s="659"/>
      <c r="I151" s="774"/>
      <c r="J151" s="659"/>
      <c r="K151" s="744"/>
    </row>
    <row r="152" spans="1:11" s="662" customFormat="1" ht="1.5" customHeight="1">
      <c r="A152" s="653"/>
      <c r="B152" s="654"/>
      <c r="C152" s="321"/>
      <c r="D152" s="658"/>
      <c r="E152" s="659"/>
      <c r="F152" s="659"/>
      <c r="G152" s="663"/>
      <c r="H152" s="659"/>
      <c r="I152" s="663"/>
      <c r="J152" s="659"/>
      <c r="K152" s="660"/>
    </row>
    <row r="153" spans="1:11" s="662" customFormat="1" ht="18" customHeight="1">
      <c r="A153" s="653"/>
      <c r="B153" s="654"/>
      <c r="C153" s="201" t="s">
        <v>80</v>
      </c>
      <c r="D153" s="658"/>
      <c r="E153" s="659"/>
      <c r="F153" s="659"/>
      <c r="G153" s="663"/>
      <c r="H153" s="659"/>
      <c r="I153" s="663"/>
      <c r="J153" s="659"/>
      <c r="K153" s="660"/>
    </row>
    <row r="154" spans="1:11" s="662" customFormat="1" ht="18" customHeight="1">
      <c r="A154" s="653"/>
      <c r="B154" s="654"/>
      <c r="C154" s="664" t="s">
        <v>582</v>
      </c>
      <c r="D154" s="658"/>
      <c r="E154" s="665">
        <v>241705750</v>
      </c>
      <c r="F154" s="666"/>
      <c r="G154" s="667">
        <v>267227596</v>
      </c>
      <c r="H154" s="666"/>
      <c r="I154" s="667">
        <v>62000000</v>
      </c>
      <c r="J154" s="666"/>
      <c r="K154" s="668">
        <f>SUM(E154:I154)</f>
        <v>570933346</v>
      </c>
    </row>
    <row r="155" spans="1:11" s="662" customFormat="1" ht="18" customHeight="1">
      <c r="A155" s="653"/>
      <c r="B155" s="654"/>
      <c r="C155" s="664" t="s">
        <v>277</v>
      </c>
      <c r="D155" s="658"/>
      <c r="E155" s="667">
        <v>75000000</v>
      </c>
      <c r="F155" s="666"/>
      <c r="G155" s="667">
        <v>0</v>
      </c>
      <c r="H155" s="666"/>
      <c r="I155" s="667">
        <v>0</v>
      </c>
      <c r="J155" s="666"/>
      <c r="K155" s="668">
        <f t="shared" ref="K155:K160" si="10">SUM(E155:I155)</f>
        <v>75000000</v>
      </c>
    </row>
    <row r="156" spans="1:11" s="662" customFormat="1" ht="15" customHeight="1">
      <c r="A156" s="653"/>
      <c r="B156" s="654"/>
      <c r="C156" s="664" t="s">
        <v>282</v>
      </c>
      <c r="D156" s="658"/>
      <c r="E156" s="667">
        <v>0</v>
      </c>
      <c r="F156" s="666"/>
      <c r="G156" s="667">
        <v>0</v>
      </c>
      <c r="H156" s="666"/>
      <c r="I156" s="667">
        <v>0</v>
      </c>
      <c r="J156" s="666"/>
      <c r="K156" s="668">
        <f t="shared" si="10"/>
        <v>0</v>
      </c>
    </row>
    <row r="157" spans="1:11" s="662" customFormat="1" ht="18" customHeight="1">
      <c r="A157" s="653"/>
      <c r="B157" s="654"/>
      <c r="C157" s="664" t="s">
        <v>280</v>
      </c>
      <c r="D157" s="658"/>
      <c r="E157" s="667">
        <v>0</v>
      </c>
      <c r="F157" s="666"/>
      <c r="G157" s="667">
        <v>0</v>
      </c>
      <c r="H157" s="666"/>
      <c r="I157" s="667">
        <v>0</v>
      </c>
      <c r="J157" s="666"/>
      <c r="K157" s="668">
        <f t="shared" si="10"/>
        <v>0</v>
      </c>
    </row>
    <row r="158" spans="1:11" s="662" customFormat="1" ht="12.75" customHeight="1">
      <c r="A158" s="653"/>
      <c r="B158" s="654"/>
      <c r="C158" s="664" t="s">
        <v>285</v>
      </c>
      <c r="D158" s="658"/>
      <c r="E158" s="667">
        <v>0</v>
      </c>
      <c r="F158" s="666"/>
      <c r="G158" s="667">
        <v>0</v>
      </c>
      <c r="H158" s="666"/>
      <c r="I158" s="667">
        <v>0</v>
      </c>
      <c r="J158" s="666"/>
      <c r="K158" s="668">
        <f t="shared" si="10"/>
        <v>0</v>
      </c>
    </row>
    <row r="159" spans="1:11" s="662" customFormat="1" ht="15" customHeight="1">
      <c r="A159" s="653"/>
      <c r="B159" s="654"/>
      <c r="C159" s="664" t="s">
        <v>481</v>
      </c>
      <c r="D159" s="658"/>
      <c r="E159" s="667">
        <v>0</v>
      </c>
      <c r="F159" s="666"/>
      <c r="G159" s="667">
        <v>0</v>
      </c>
      <c r="H159" s="666"/>
      <c r="I159" s="667">
        <v>0</v>
      </c>
      <c r="J159" s="666"/>
      <c r="K159" s="668">
        <f t="shared" si="10"/>
        <v>0</v>
      </c>
    </row>
    <row r="160" spans="1:11" s="662" customFormat="1" ht="18" customHeight="1">
      <c r="A160" s="653"/>
      <c r="B160" s="654"/>
      <c r="C160" s="664" t="s">
        <v>701</v>
      </c>
      <c r="D160" s="658"/>
      <c r="E160" s="667">
        <f>SUM(E154:E159)</f>
        <v>316705750</v>
      </c>
      <c r="F160" s="666"/>
      <c r="G160" s="667">
        <f>SUM(G154:G159)</f>
        <v>267227596</v>
      </c>
      <c r="H160" s="666"/>
      <c r="I160" s="667">
        <f>SUM(I154:I159)</f>
        <v>62000000</v>
      </c>
      <c r="J160" s="666"/>
      <c r="K160" s="668">
        <f t="shared" si="10"/>
        <v>645933346</v>
      </c>
    </row>
    <row r="161" spans="1:11" s="662" customFormat="1" ht="1.5" customHeight="1">
      <c r="A161" s="653"/>
      <c r="B161" s="654"/>
      <c r="C161" s="209"/>
      <c r="D161" s="658"/>
      <c r="E161" s="666"/>
      <c r="F161" s="666"/>
      <c r="G161" s="667"/>
      <c r="H161" s="666"/>
      <c r="I161" s="667"/>
      <c r="J161" s="666"/>
      <c r="K161" s="668"/>
    </row>
    <row r="162" spans="1:11" s="662" customFormat="1" ht="18" customHeight="1">
      <c r="A162" s="653"/>
      <c r="B162" s="654"/>
      <c r="C162" s="201" t="s">
        <v>345</v>
      </c>
      <c r="D162" s="658"/>
      <c r="E162" s="666"/>
      <c r="F162" s="666"/>
      <c r="G162" s="667"/>
      <c r="H162" s="666"/>
      <c r="I162" s="667"/>
      <c r="J162" s="666"/>
      <c r="K162" s="668"/>
    </row>
    <row r="163" spans="1:11" s="662" customFormat="1" ht="18" customHeight="1">
      <c r="A163" s="653"/>
      <c r="B163" s="654"/>
      <c r="C163" s="664" t="s">
        <v>582</v>
      </c>
      <c r="D163" s="658"/>
      <c r="E163" s="665">
        <v>241705750</v>
      </c>
      <c r="F163" s="666"/>
      <c r="G163" s="667">
        <v>173138174</v>
      </c>
      <c r="H163" s="666"/>
      <c r="I163" s="667">
        <v>53532197</v>
      </c>
      <c r="J163" s="666"/>
      <c r="K163" s="668">
        <f t="shared" ref="K163:K168" si="11">SUM(E163:I163)</f>
        <v>468376121</v>
      </c>
    </row>
    <row r="164" spans="1:11" s="662" customFormat="1" ht="18" customHeight="1">
      <c r="A164" s="653"/>
      <c r="B164" s="654"/>
      <c r="C164" s="664" t="s">
        <v>278</v>
      </c>
      <c r="D164" s="658"/>
      <c r="E164" s="667">
        <v>3854167</v>
      </c>
      <c r="F164" s="666"/>
      <c r="G164" s="667">
        <v>26722756</v>
      </c>
      <c r="H164" s="666"/>
      <c r="I164" s="667">
        <v>6200000</v>
      </c>
      <c r="J164" s="666"/>
      <c r="K164" s="668">
        <f t="shared" si="11"/>
        <v>36776923</v>
      </c>
    </row>
    <row r="165" spans="1:11" s="662" customFormat="1" ht="15" customHeight="1">
      <c r="A165" s="653"/>
      <c r="B165" s="654"/>
      <c r="C165" s="664" t="s">
        <v>482</v>
      </c>
      <c r="D165" s="658"/>
      <c r="E165" s="667">
        <v>0</v>
      </c>
      <c r="F165" s="666"/>
      <c r="G165" s="667">
        <v>0</v>
      </c>
      <c r="H165" s="666"/>
      <c r="I165" s="667">
        <v>0</v>
      </c>
      <c r="J165" s="666"/>
      <c r="K165" s="668">
        <f t="shared" si="11"/>
        <v>0</v>
      </c>
    </row>
    <row r="166" spans="1:11" s="662" customFormat="1" ht="15" customHeight="1">
      <c r="A166" s="653"/>
      <c r="B166" s="654"/>
      <c r="C166" s="664" t="s">
        <v>285</v>
      </c>
      <c r="D166" s="658"/>
      <c r="E166" s="665">
        <v>0</v>
      </c>
      <c r="F166" s="666"/>
      <c r="G166" s="667">
        <v>0</v>
      </c>
      <c r="H166" s="666"/>
      <c r="I166" s="667">
        <v>0</v>
      </c>
      <c r="J166" s="666"/>
      <c r="K166" s="668">
        <f t="shared" si="11"/>
        <v>0</v>
      </c>
    </row>
    <row r="167" spans="1:11" s="662" customFormat="1" ht="15" hidden="1" customHeight="1">
      <c r="A167" s="653"/>
      <c r="B167" s="654"/>
      <c r="C167" s="664" t="s">
        <v>281</v>
      </c>
      <c r="D167" s="658"/>
      <c r="E167" s="667">
        <v>0</v>
      </c>
      <c r="F167" s="666"/>
      <c r="G167" s="667">
        <v>0</v>
      </c>
      <c r="H167" s="666"/>
      <c r="I167" s="667">
        <v>0</v>
      </c>
      <c r="J167" s="666"/>
      <c r="K167" s="668">
        <f t="shared" si="11"/>
        <v>0</v>
      </c>
    </row>
    <row r="168" spans="1:11" s="662" customFormat="1" ht="18" customHeight="1">
      <c r="A168" s="653"/>
      <c r="B168" s="654"/>
      <c r="C168" s="664" t="s">
        <v>583</v>
      </c>
      <c r="D168" s="658"/>
      <c r="E168" s="667">
        <f>SUM(E163:E167)</f>
        <v>245559917</v>
      </c>
      <c r="F168" s="666"/>
      <c r="G168" s="667">
        <f>SUM(G163:G167)</f>
        <v>199860930</v>
      </c>
      <c r="H168" s="666"/>
      <c r="I168" s="667">
        <f>SUM(I163:I167)</f>
        <v>59732197</v>
      </c>
      <c r="J168" s="666"/>
      <c r="K168" s="668">
        <f t="shared" si="11"/>
        <v>505153044</v>
      </c>
    </row>
    <row r="169" spans="1:11" s="662" customFormat="1" ht="1.5" customHeight="1">
      <c r="A169" s="653"/>
      <c r="B169" s="654"/>
      <c r="C169" s="209"/>
      <c r="D169" s="658"/>
      <c r="E169" s="666"/>
      <c r="F169" s="666"/>
      <c r="G169" s="667"/>
      <c r="H169" s="666"/>
      <c r="I169" s="667"/>
      <c r="J169" s="666"/>
      <c r="K169" s="668"/>
    </row>
    <row r="170" spans="1:11" s="662" customFormat="1" ht="18" customHeight="1">
      <c r="A170" s="653"/>
      <c r="B170" s="654"/>
      <c r="C170" s="201" t="s">
        <v>283</v>
      </c>
      <c r="D170" s="658"/>
      <c r="E170" s="667"/>
      <c r="F170" s="666"/>
      <c r="G170" s="667"/>
      <c r="H170" s="666"/>
      <c r="I170" s="667"/>
      <c r="J170" s="666"/>
      <c r="K170" s="668"/>
    </row>
    <row r="171" spans="1:11" s="662" customFormat="1" ht="18" customHeight="1">
      <c r="A171" s="653"/>
      <c r="B171" s="654"/>
      <c r="C171" s="669" t="s">
        <v>584</v>
      </c>
      <c r="D171" s="658"/>
      <c r="E171" s="670">
        <f>E154-E163</f>
        <v>0</v>
      </c>
      <c r="F171" s="666"/>
      <c r="G171" s="668">
        <f>G154-G163</f>
        <v>94089422</v>
      </c>
      <c r="H171" s="666"/>
      <c r="I171" s="668">
        <f>I154-I163</f>
        <v>8467803</v>
      </c>
      <c r="J171" s="666"/>
      <c r="K171" s="668">
        <f>SUM(E171:I171)</f>
        <v>102557225</v>
      </c>
    </row>
    <row r="172" spans="1:11" s="662" customFormat="1" ht="18" customHeight="1">
      <c r="A172" s="653"/>
      <c r="B172" s="654"/>
      <c r="C172" s="669" t="s">
        <v>585</v>
      </c>
      <c r="D172" s="658"/>
      <c r="E172" s="670">
        <f>E160-E168</f>
        <v>71145833</v>
      </c>
      <c r="F172" s="666"/>
      <c r="G172" s="668">
        <f>G160-G168</f>
        <v>67366666</v>
      </c>
      <c r="H172" s="666"/>
      <c r="I172" s="668">
        <f>I160-I168</f>
        <v>2267803</v>
      </c>
      <c r="J172" s="666"/>
      <c r="K172" s="668">
        <f>SUM(E172:I172)</f>
        <v>140780302</v>
      </c>
    </row>
    <row r="173" spans="1:11" s="662" customFormat="1" ht="6.75" customHeight="1">
      <c r="A173" s="653"/>
      <c r="B173" s="654"/>
      <c r="C173" s="775"/>
      <c r="D173" s="776"/>
      <c r="E173" s="776"/>
      <c r="F173" s="776"/>
      <c r="G173" s="776"/>
      <c r="H173" s="776"/>
      <c r="I173" s="776"/>
      <c r="J173" s="776"/>
      <c r="K173" s="776"/>
    </row>
    <row r="174" spans="1:11" s="655" customFormat="1" ht="17.100000000000001" customHeight="1">
      <c r="A174" s="673">
        <v>9</v>
      </c>
      <c r="B174" s="654"/>
      <c r="C174" s="654" t="s">
        <v>373</v>
      </c>
      <c r="I174" s="674"/>
      <c r="J174" s="675"/>
      <c r="K174" s="676"/>
    </row>
    <row r="175" spans="1:11" s="662" customFormat="1" ht="10.5" customHeight="1">
      <c r="A175" s="673"/>
      <c r="B175" s="654"/>
      <c r="C175" s="654"/>
      <c r="D175" s="658"/>
      <c r="E175" s="658"/>
      <c r="F175" s="658"/>
      <c r="G175" s="658"/>
      <c r="H175" s="658"/>
      <c r="I175" s="677"/>
      <c r="J175" s="678"/>
      <c r="K175" s="679" t="s">
        <v>305</v>
      </c>
    </row>
    <row r="176" spans="1:11" s="662" customFormat="1" ht="17.100000000000001" customHeight="1">
      <c r="A176" s="673"/>
      <c r="B176" s="654"/>
      <c r="C176" s="680" t="s">
        <v>370</v>
      </c>
      <c r="D176" s="658"/>
      <c r="E176" s="681" t="s">
        <v>702</v>
      </c>
      <c r="F176" s="653"/>
      <c r="G176" s="461" t="s">
        <v>703</v>
      </c>
      <c r="H176" s="653"/>
      <c r="I176" s="682"/>
      <c r="J176" s="683"/>
      <c r="K176" s="684" t="s">
        <v>463</v>
      </c>
    </row>
    <row r="177" spans="1:11" s="662" customFormat="1" ht="14.25">
      <c r="A177" s="673"/>
      <c r="B177" s="654"/>
      <c r="C177" s="685" t="s">
        <v>589</v>
      </c>
      <c r="D177" s="654"/>
      <c r="E177" s="654"/>
      <c r="F177" s="654"/>
      <c r="G177" s="654"/>
      <c r="H177" s="654"/>
      <c r="I177" s="677"/>
      <c r="J177" s="678"/>
      <c r="K177" s="686" t="s">
        <v>409</v>
      </c>
    </row>
    <row r="178" spans="1:11" s="658" customFormat="1" ht="16.5" customHeight="1">
      <c r="A178" s="687"/>
      <c r="C178" s="658" t="s">
        <v>704</v>
      </c>
      <c r="E178" s="688">
        <v>179136249277</v>
      </c>
      <c r="F178" s="689"/>
      <c r="G178" s="688">
        <f>SUM(G179:G179)</f>
        <v>0</v>
      </c>
      <c r="H178" s="689"/>
      <c r="I178" s="690">
        <v>3407568000</v>
      </c>
      <c r="J178" s="690"/>
      <c r="K178" s="691">
        <f>E178+I178</f>
        <v>182543817277</v>
      </c>
    </row>
    <row r="179" spans="1:11" s="662" customFormat="1" ht="16.5" customHeight="1">
      <c r="A179" s="673"/>
      <c r="B179" s="654"/>
      <c r="C179" s="658" t="s">
        <v>338</v>
      </c>
      <c r="D179" s="658"/>
      <c r="E179" s="692">
        <v>-290253348</v>
      </c>
      <c r="F179" s="692"/>
      <c r="G179" s="692"/>
      <c r="H179" s="692"/>
      <c r="I179" s="693"/>
      <c r="J179" s="693"/>
      <c r="K179" s="693">
        <f>E179+G179-I179</f>
        <v>-290253348</v>
      </c>
    </row>
    <row r="180" spans="1:11" s="658" customFormat="1" ht="16.5" customHeight="1" thickBot="1">
      <c r="A180" s="687"/>
      <c r="C180" s="658" t="s">
        <v>705</v>
      </c>
      <c r="E180" s="694">
        <f>E178+E179</f>
        <v>178845995929</v>
      </c>
      <c r="F180" s="694">
        <f t="shared" ref="F180:K180" si="12">F178+F179</f>
        <v>0</v>
      </c>
      <c r="G180" s="694">
        <f t="shared" si="12"/>
        <v>0</v>
      </c>
      <c r="H180" s="694">
        <f t="shared" si="12"/>
        <v>0</v>
      </c>
      <c r="I180" s="694">
        <f t="shared" si="12"/>
        <v>3407568000</v>
      </c>
      <c r="J180" s="694">
        <f t="shared" si="12"/>
        <v>0</v>
      </c>
      <c r="K180" s="694">
        <f t="shared" si="12"/>
        <v>182253563929</v>
      </c>
    </row>
    <row r="181" spans="1:11" s="662" customFormat="1" thickTop="1">
      <c r="A181" s="673"/>
      <c r="B181" s="654"/>
      <c r="C181" s="695" t="s">
        <v>706</v>
      </c>
      <c r="D181" s="654"/>
      <c r="E181" s="696"/>
      <c r="F181" s="696"/>
      <c r="G181" s="696"/>
      <c r="H181" s="696"/>
      <c r="I181" s="691">
        <v>0</v>
      </c>
      <c r="J181" s="691"/>
      <c r="K181" s="691">
        <f>SUM(E181:I181)</f>
        <v>0</v>
      </c>
    </row>
    <row r="182" spans="1:11" s="662" customFormat="1" ht="13.5">
      <c r="A182" s="673"/>
      <c r="B182" s="654"/>
      <c r="C182" s="658" t="s">
        <v>704</v>
      </c>
      <c r="D182" s="658"/>
      <c r="E182" s="692">
        <v>19785332200</v>
      </c>
      <c r="F182" s="692"/>
      <c r="G182" s="692"/>
      <c r="H182" s="692"/>
      <c r="I182" s="693"/>
      <c r="J182" s="693"/>
      <c r="K182" s="691">
        <f>E182</f>
        <v>19785332200</v>
      </c>
    </row>
    <row r="183" spans="1:11" s="662" customFormat="1" ht="16.5" customHeight="1">
      <c r="A183" s="673"/>
      <c r="B183" s="654"/>
      <c r="C183" s="658" t="s">
        <v>707</v>
      </c>
      <c r="D183" s="658"/>
      <c r="E183" s="697">
        <v>1884388039</v>
      </c>
      <c r="F183" s="692"/>
      <c r="G183" s="692"/>
      <c r="H183" s="692"/>
      <c r="I183" s="693"/>
      <c r="J183" s="693"/>
      <c r="K183" s="691">
        <f>E183</f>
        <v>1884388039</v>
      </c>
    </row>
    <row r="184" spans="1:11" s="662" customFormat="1" ht="14.25" thickBot="1">
      <c r="A184" s="653"/>
      <c r="B184" s="654"/>
      <c r="C184" s="658" t="s">
        <v>705</v>
      </c>
      <c r="D184" s="658"/>
      <c r="E184" s="694">
        <f>E182+E183</f>
        <v>21669720239</v>
      </c>
      <c r="F184" s="694">
        <f t="shared" ref="F184:K184" si="13">F182+F183</f>
        <v>0</v>
      </c>
      <c r="G184" s="694">
        <f t="shared" si="13"/>
        <v>0</v>
      </c>
      <c r="H184" s="694">
        <f t="shared" si="13"/>
        <v>0</v>
      </c>
      <c r="I184" s="694">
        <f t="shared" si="13"/>
        <v>0</v>
      </c>
      <c r="J184" s="694">
        <f t="shared" si="13"/>
        <v>0</v>
      </c>
      <c r="K184" s="694">
        <f t="shared" si="13"/>
        <v>21669720239</v>
      </c>
    </row>
    <row r="185" spans="1:11" s="662" customFormat="1" ht="14.25" customHeight="1" thickTop="1">
      <c r="A185" s="653"/>
      <c r="B185" s="654"/>
      <c r="C185" s="695" t="s">
        <v>283</v>
      </c>
      <c r="D185" s="654"/>
      <c r="E185" s="696"/>
      <c r="F185" s="654"/>
      <c r="G185" s="654"/>
      <c r="H185" s="654"/>
      <c r="I185" s="671"/>
      <c r="J185" s="698"/>
      <c r="K185" s="671">
        <f>E185+G185-I185</f>
        <v>0</v>
      </c>
    </row>
    <row r="186" spans="1:11" s="662" customFormat="1" ht="14.25" customHeight="1">
      <c r="A186" s="653"/>
      <c r="B186" s="654"/>
      <c r="C186" s="658" t="s">
        <v>704</v>
      </c>
      <c r="D186" s="658"/>
      <c r="E186" s="692">
        <f>E178-E182</f>
        <v>159350917077</v>
      </c>
      <c r="F186" s="692">
        <f t="shared" ref="F186:I186" si="14">F178-F182</f>
        <v>0</v>
      </c>
      <c r="G186" s="692">
        <f t="shared" si="14"/>
        <v>0</v>
      </c>
      <c r="H186" s="692">
        <f t="shared" si="14"/>
        <v>0</v>
      </c>
      <c r="I186" s="692">
        <f t="shared" si="14"/>
        <v>3407568000</v>
      </c>
      <c r="J186" s="672"/>
      <c r="K186" s="699">
        <f>E186+I186</f>
        <v>162758485077</v>
      </c>
    </row>
    <row r="187" spans="1:11" s="662" customFormat="1" ht="14.25" thickBot="1">
      <c r="A187" s="653"/>
      <c r="B187" s="654"/>
      <c r="C187" s="658" t="s">
        <v>705</v>
      </c>
      <c r="D187" s="658"/>
      <c r="E187" s="694">
        <f>E180-E184</f>
        <v>157176275690</v>
      </c>
      <c r="F187" s="694">
        <f t="shared" ref="F187:I187" si="15">F180-F184</f>
        <v>0</v>
      </c>
      <c r="G187" s="694">
        <f t="shared" si="15"/>
        <v>0</v>
      </c>
      <c r="H187" s="694">
        <f t="shared" si="15"/>
        <v>0</v>
      </c>
      <c r="I187" s="694">
        <f t="shared" si="15"/>
        <v>3407568000</v>
      </c>
      <c r="J187" s="694"/>
      <c r="K187" s="694">
        <f>E187+I187</f>
        <v>160583843690</v>
      </c>
    </row>
    <row r="188" spans="1:11" s="662" customFormat="1" ht="4.5" customHeight="1" thickTop="1">
      <c r="A188" s="653"/>
      <c r="B188" s="654"/>
      <c r="C188" s="654"/>
      <c r="D188" s="658"/>
      <c r="E188" s="658"/>
      <c r="F188" s="658"/>
      <c r="G188" s="658"/>
      <c r="H188" s="658"/>
      <c r="I188" s="671"/>
      <c r="J188" s="672"/>
      <c r="K188" s="671"/>
    </row>
    <row r="189" spans="1:11" s="662" customFormat="1" ht="14.25" customHeight="1">
      <c r="A189" s="653">
        <v>10</v>
      </c>
      <c r="B189" s="654"/>
      <c r="C189" s="654" t="s">
        <v>350</v>
      </c>
      <c r="D189" s="658"/>
      <c r="E189" s="658"/>
      <c r="F189" s="658"/>
      <c r="G189" s="658"/>
      <c r="H189" s="658"/>
      <c r="I189" s="671"/>
      <c r="J189" s="672"/>
      <c r="K189" s="671"/>
    </row>
    <row r="190" spans="1:11" s="658" customFormat="1" ht="14.25" customHeight="1">
      <c r="A190" s="700"/>
      <c r="I190" s="701" t="str">
        <f>I96</f>
        <v>30/6/2015</v>
      </c>
      <c r="J190" s="702"/>
      <c r="K190" s="703" t="str">
        <f>$K$13</f>
        <v>01/01/2015</v>
      </c>
    </row>
    <row r="191" spans="1:11" s="662" customFormat="1" ht="13.5">
      <c r="A191" s="653"/>
      <c r="B191" s="654"/>
      <c r="C191" s="654"/>
      <c r="D191" s="658"/>
      <c r="E191" s="658"/>
      <c r="F191" s="658"/>
      <c r="G191" s="658"/>
      <c r="H191" s="658"/>
      <c r="I191" s="704" t="s">
        <v>397</v>
      </c>
      <c r="J191" s="702"/>
      <c r="K191" s="704" t="s">
        <v>397</v>
      </c>
    </row>
    <row r="192" spans="1:11" s="662" customFormat="1" ht="17.25" customHeight="1">
      <c r="A192" s="653"/>
      <c r="B192" s="654"/>
      <c r="C192" s="658" t="s">
        <v>708</v>
      </c>
      <c r="D192" s="658"/>
      <c r="E192" s="658"/>
      <c r="F192" s="658"/>
      <c r="G192" s="658"/>
      <c r="H192" s="658"/>
      <c r="I192" s="699">
        <v>58235984740</v>
      </c>
      <c r="J192" s="672"/>
      <c r="K192" s="699">
        <v>58015006005</v>
      </c>
    </row>
    <row r="193" spans="1:11" s="662" customFormat="1" ht="17.25" customHeight="1">
      <c r="A193" s="653"/>
      <c r="B193" s="654"/>
      <c r="C193" s="658" t="s">
        <v>709</v>
      </c>
      <c r="D193" s="658"/>
      <c r="E193" s="658"/>
      <c r="F193" s="658"/>
      <c r="G193" s="658"/>
      <c r="H193" s="658"/>
      <c r="I193" s="699">
        <v>2709917385</v>
      </c>
      <c r="J193" s="699">
        <f>SUM(J194:J194)</f>
        <v>0</v>
      </c>
      <c r="K193" s="699">
        <v>698742840</v>
      </c>
    </row>
    <row r="194" spans="1:11" s="662" customFormat="1" ht="17.25" customHeight="1">
      <c r="A194" s="653"/>
      <c r="B194" s="654"/>
      <c r="C194" s="658" t="s">
        <v>710</v>
      </c>
      <c r="D194" s="658"/>
      <c r="E194" s="658"/>
      <c r="F194" s="658"/>
      <c r="G194" s="658"/>
      <c r="H194" s="658"/>
      <c r="I194" s="699">
        <v>385945849110</v>
      </c>
      <c r="J194" s="672"/>
      <c r="K194" s="699">
        <v>246779711646</v>
      </c>
    </row>
    <row r="195" spans="1:11" s="662" customFormat="1" ht="17.25" customHeight="1" thickBot="1">
      <c r="A195" s="653"/>
      <c r="B195" s="654"/>
      <c r="C195" s="653" t="s">
        <v>369</v>
      </c>
      <c r="D195" s="658"/>
      <c r="E195" s="658"/>
      <c r="F195" s="658"/>
      <c r="G195" s="658"/>
      <c r="H195" s="658"/>
      <c r="I195" s="705">
        <f>SUM(I192:I194)</f>
        <v>446891751235</v>
      </c>
      <c r="J195" s="705">
        <f t="shared" ref="J195:K195" si="16">SUM(J192:J194)</f>
        <v>0</v>
      </c>
      <c r="K195" s="705">
        <f t="shared" si="16"/>
        <v>305493460491</v>
      </c>
    </row>
    <row r="196" spans="1:11" ht="17.25" customHeight="1" thickTop="1">
      <c r="C196" s="75"/>
      <c r="I196" s="234"/>
      <c r="K196" s="234"/>
    </row>
    <row r="197" spans="1:11" ht="17.25" customHeight="1">
      <c r="A197" s="451">
        <v>12</v>
      </c>
      <c r="C197" s="75" t="s">
        <v>728</v>
      </c>
      <c r="I197" s="234"/>
      <c r="K197" s="234"/>
    </row>
    <row r="198" spans="1:11" ht="76.5" customHeight="1">
      <c r="A198" s="451"/>
      <c r="C198" s="75"/>
      <c r="G198" s="569" t="s">
        <v>729</v>
      </c>
      <c r="I198" s="569" t="s">
        <v>730</v>
      </c>
      <c r="J198" s="569"/>
      <c r="K198" s="569" t="s">
        <v>463</v>
      </c>
    </row>
    <row r="199" spans="1:11" ht="18" customHeight="1">
      <c r="A199" s="451"/>
      <c r="C199" s="75"/>
      <c r="G199" s="348" t="s">
        <v>397</v>
      </c>
      <c r="I199" s="348" t="s">
        <v>397</v>
      </c>
      <c r="J199" s="83"/>
      <c r="K199" s="348" t="s">
        <v>397</v>
      </c>
    </row>
    <row r="200" spans="1:11" s="76" customFormat="1" ht="18" customHeight="1">
      <c r="A200" s="451"/>
      <c r="B200" s="75"/>
      <c r="C200" s="75" t="s">
        <v>589</v>
      </c>
      <c r="D200" s="75"/>
      <c r="E200" s="75"/>
      <c r="F200" s="75"/>
      <c r="G200" s="75"/>
      <c r="H200" s="75"/>
      <c r="I200" s="234"/>
      <c r="J200" s="234"/>
      <c r="K200" s="234"/>
    </row>
    <row r="201" spans="1:11" s="76" customFormat="1" ht="18" customHeight="1">
      <c r="A201" s="239"/>
      <c r="B201" s="76" t="s">
        <v>731</v>
      </c>
      <c r="C201" s="76" t="s">
        <v>704</v>
      </c>
      <c r="G201" s="78">
        <v>90029000000</v>
      </c>
      <c r="I201" s="79">
        <v>3919980000</v>
      </c>
      <c r="J201" s="68">
        <f>G201+I201</f>
        <v>93948980000</v>
      </c>
      <c r="K201" s="79">
        <f>G201+I201</f>
        <v>93948980000</v>
      </c>
    </row>
    <row r="202" spans="1:11" s="76" customFormat="1" ht="18" customHeight="1" thickBot="1">
      <c r="A202" s="239"/>
      <c r="C202" s="76" t="s">
        <v>705</v>
      </c>
      <c r="G202" s="398">
        <f>G201</f>
        <v>90029000000</v>
      </c>
      <c r="H202" s="398"/>
      <c r="I202" s="398">
        <f>I201</f>
        <v>3919980000</v>
      </c>
      <c r="J202" s="398"/>
      <c r="K202" s="398">
        <f>K201</f>
        <v>93948980000</v>
      </c>
    </row>
    <row r="203" spans="1:11" s="76" customFormat="1" ht="18" customHeight="1" thickTop="1">
      <c r="A203" s="451"/>
      <c r="B203" s="75"/>
      <c r="C203" s="75" t="s">
        <v>732</v>
      </c>
      <c r="D203" s="75"/>
      <c r="E203" s="75"/>
      <c r="F203" s="75"/>
      <c r="G203" s="75"/>
      <c r="H203" s="75"/>
      <c r="I203" s="234"/>
      <c r="J203" s="234"/>
      <c r="K203" s="79"/>
    </row>
    <row r="204" spans="1:11" s="76" customFormat="1" ht="18" customHeight="1">
      <c r="A204" s="239"/>
      <c r="C204" s="76" t="s">
        <v>704</v>
      </c>
      <c r="G204" s="78">
        <v>22551714286</v>
      </c>
      <c r="I204" s="79">
        <v>1175994000</v>
      </c>
      <c r="J204" s="68"/>
      <c r="K204" s="79">
        <f>G204+I204</f>
        <v>23727708286</v>
      </c>
    </row>
    <row r="205" spans="1:11" s="76" customFormat="1" ht="18" customHeight="1">
      <c r="A205" s="239"/>
      <c r="C205" s="76" t="s">
        <v>733</v>
      </c>
      <c r="G205" s="78">
        <v>5623107143</v>
      </c>
      <c r="I205" s="79">
        <v>195999000</v>
      </c>
      <c r="J205" s="68"/>
      <c r="K205" s="79">
        <f>G205+I205</f>
        <v>5819106143</v>
      </c>
    </row>
    <row r="206" spans="1:11" s="76" customFormat="1" ht="18" customHeight="1" thickBot="1">
      <c r="A206" s="239"/>
      <c r="C206" s="76" t="s">
        <v>705</v>
      </c>
      <c r="G206" s="398">
        <f>G204+G205</f>
        <v>28174821429</v>
      </c>
      <c r="H206" s="398">
        <f t="shared" ref="H206:K206" si="17">H204+H205</f>
        <v>0</v>
      </c>
      <c r="I206" s="398">
        <f t="shared" si="17"/>
        <v>1371993000</v>
      </c>
      <c r="J206" s="398">
        <f t="shared" si="17"/>
        <v>0</v>
      </c>
      <c r="K206" s="398">
        <f t="shared" si="17"/>
        <v>29546814429</v>
      </c>
    </row>
    <row r="207" spans="1:11" s="76" customFormat="1" ht="18" customHeight="1" thickTop="1">
      <c r="A207" s="239"/>
      <c r="C207" s="75" t="s">
        <v>734</v>
      </c>
      <c r="G207" s="78"/>
      <c r="I207" s="79"/>
      <c r="J207" s="68"/>
      <c r="K207" s="79"/>
    </row>
    <row r="208" spans="1:11" s="76" customFormat="1" ht="18" customHeight="1">
      <c r="A208" s="239"/>
      <c r="C208" s="76" t="s">
        <v>704</v>
      </c>
      <c r="G208" s="78">
        <f>G201-G204</f>
        <v>67477285714</v>
      </c>
      <c r="H208" s="78">
        <f t="shared" ref="H208:K208" si="18">H201-H204</f>
        <v>0</v>
      </c>
      <c r="I208" s="78">
        <f t="shared" si="18"/>
        <v>2743986000</v>
      </c>
      <c r="J208" s="78">
        <f t="shared" si="18"/>
        <v>93948980000</v>
      </c>
      <c r="K208" s="78">
        <f t="shared" si="18"/>
        <v>70221271714</v>
      </c>
    </row>
    <row r="209" spans="1:11" s="76" customFormat="1" ht="18" customHeight="1" thickBot="1">
      <c r="A209" s="239"/>
      <c r="C209" s="76" t="s">
        <v>705</v>
      </c>
      <c r="G209" s="398">
        <f>G202-G206</f>
        <v>61854178571</v>
      </c>
      <c r="H209" s="398">
        <f t="shared" ref="H209:K209" si="19">H202-H206</f>
        <v>0</v>
      </c>
      <c r="I209" s="398">
        <f t="shared" si="19"/>
        <v>2547987000</v>
      </c>
      <c r="J209" s="398">
        <f t="shared" si="19"/>
        <v>0</v>
      </c>
      <c r="K209" s="398">
        <f t="shared" si="19"/>
        <v>64402165571</v>
      </c>
    </row>
    <row r="210" spans="1:11" s="76" customFormat="1" ht="18" customHeight="1" thickTop="1">
      <c r="A210" s="239"/>
      <c r="C210" s="75"/>
      <c r="I210" s="79"/>
      <c r="J210" s="68"/>
      <c r="K210" s="79"/>
    </row>
    <row r="211" spans="1:11" s="76" customFormat="1" ht="18" customHeight="1">
      <c r="A211" s="482"/>
      <c r="C211" s="75"/>
      <c r="I211" s="79"/>
      <c r="J211" s="68"/>
      <c r="K211" s="79"/>
    </row>
    <row r="212" spans="1:11" s="76" customFormat="1" ht="18" customHeight="1">
      <c r="A212" s="482"/>
      <c r="C212" s="75"/>
      <c r="I212" s="79"/>
      <c r="J212" s="68"/>
      <c r="K212" s="79"/>
    </row>
    <row r="213" spans="1:11" s="76" customFormat="1" ht="18" customHeight="1">
      <c r="A213" s="482"/>
      <c r="C213" s="75"/>
      <c r="I213" s="79"/>
      <c r="J213" s="68"/>
      <c r="K213" s="79"/>
    </row>
    <row r="214" spans="1:11" s="76" customFormat="1" ht="18" customHeight="1">
      <c r="A214" s="482"/>
      <c r="C214" s="75"/>
      <c r="I214" s="79"/>
      <c r="J214" s="68"/>
      <c r="K214" s="79"/>
    </row>
    <row r="215" spans="1:11" s="76" customFormat="1" ht="18" customHeight="1">
      <c r="A215" s="482"/>
      <c r="C215" s="75"/>
      <c r="I215" s="79"/>
      <c r="J215" s="68"/>
      <c r="K215" s="79"/>
    </row>
    <row r="216" spans="1:11" s="76" customFormat="1" ht="18" customHeight="1">
      <c r="A216" s="482"/>
      <c r="C216" s="75"/>
      <c r="I216" s="79"/>
      <c r="J216" s="68"/>
      <c r="K216" s="79"/>
    </row>
    <row r="217" spans="1:11" s="76" customFormat="1" ht="18" customHeight="1">
      <c r="A217" s="482"/>
      <c r="C217" s="75"/>
      <c r="I217" s="79"/>
      <c r="J217" s="68"/>
      <c r="K217" s="79"/>
    </row>
    <row r="218" spans="1:11" s="76" customFormat="1" ht="18" customHeight="1">
      <c r="A218" s="482"/>
      <c r="C218" s="75"/>
      <c r="I218" s="79"/>
      <c r="J218" s="68"/>
      <c r="K218" s="79"/>
    </row>
    <row r="219" spans="1:11" s="76" customFormat="1" ht="18" customHeight="1">
      <c r="A219" s="482"/>
      <c r="C219" s="75"/>
      <c r="I219" s="79"/>
      <c r="J219" s="68"/>
      <c r="K219" s="79"/>
    </row>
    <row r="220" spans="1:11" s="76" customFormat="1" ht="18" customHeight="1">
      <c r="A220" s="482"/>
      <c r="C220" s="75"/>
      <c r="I220" s="79"/>
      <c r="J220" s="68"/>
      <c r="K220" s="79"/>
    </row>
    <row r="221" spans="1:11" s="76" customFormat="1" ht="18" customHeight="1">
      <c r="A221" s="482"/>
      <c r="C221" s="75"/>
      <c r="I221" s="79"/>
      <c r="J221" s="68"/>
      <c r="K221" s="79"/>
    </row>
    <row r="222" spans="1:11" s="76" customFormat="1" ht="18" customHeight="1">
      <c r="A222" s="482"/>
      <c r="C222" s="75"/>
      <c r="I222" s="79"/>
      <c r="J222" s="68"/>
      <c r="K222" s="79"/>
    </row>
    <row r="223" spans="1:11" s="76" customFormat="1" ht="18" customHeight="1">
      <c r="A223" s="482"/>
      <c r="C223" s="75"/>
      <c r="I223" s="79"/>
      <c r="J223" s="68"/>
      <c r="K223" s="79"/>
    </row>
    <row r="224" spans="1:11" s="76" customFormat="1" ht="18" customHeight="1">
      <c r="A224" s="482"/>
      <c r="C224" s="75"/>
      <c r="I224" s="79"/>
      <c r="J224" s="68"/>
      <c r="K224" s="79"/>
    </row>
    <row r="225" spans="1:11" s="76" customFormat="1" ht="18" customHeight="1">
      <c r="A225" s="482"/>
      <c r="C225" s="75"/>
      <c r="I225" s="79"/>
      <c r="J225" s="68"/>
      <c r="K225" s="79"/>
    </row>
    <row r="226" spans="1:11" s="76" customFormat="1" ht="18" customHeight="1">
      <c r="A226" s="482"/>
      <c r="C226" s="75"/>
      <c r="I226" s="79"/>
      <c r="J226" s="68"/>
      <c r="K226" s="79"/>
    </row>
    <row r="227" spans="1:11" s="76" customFormat="1" ht="18" customHeight="1">
      <c r="A227" s="482"/>
      <c r="C227" s="75"/>
      <c r="I227" s="79"/>
      <c r="J227" s="68"/>
      <c r="K227" s="79"/>
    </row>
    <row r="228" spans="1:11" s="76" customFormat="1" ht="18" customHeight="1">
      <c r="A228" s="482"/>
      <c r="C228" s="75"/>
      <c r="I228" s="79"/>
      <c r="J228" s="68"/>
      <c r="K228" s="79"/>
    </row>
    <row r="229" spans="1:11" s="76" customFormat="1" ht="18" customHeight="1">
      <c r="A229" s="482"/>
      <c r="C229" s="75"/>
      <c r="I229" s="79"/>
      <c r="J229" s="68"/>
      <c r="K229" s="79"/>
    </row>
    <row r="230" spans="1:11" s="75" customFormat="1" ht="18" customHeight="1">
      <c r="A230" s="451">
        <v>13</v>
      </c>
      <c r="C230" s="75" t="s">
        <v>477</v>
      </c>
      <c r="I230" s="234"/>
      <c r="J230" s="235"/>
      <c r="K230" s="234"/>
    </row>
    <row r="231" spans="1:11" s="76" customFormat="1" ht="18" customHeight="1">
      <c r="A231" s="239"/>
      <c r="E231" s="75" t="s">
        <v>668</v>
      </c>
      <c r="F231" s="75"/>
      <c r="G231" s="75" t="s">
        <v>737</v>
      </c>
      <c r="I231" s="439" t="s">
        <v>738</v>
      </c>
      <c r="J231" s="83"/>
      <c r="K231" s="347" t="str">
        <f>$K$13</f>
        <v>01/01/2015</v>
      </c>
    </row>
    <row r="232" spans="1:11" s="76" customFormat="1" ht="18" customHeight="1">
      <c r="A232" s="239"/>
      <c r="E232" s="348" t="s">
        <v>397</v>
      </c>
      <c r="F232" s="83"/>
      <c r="G232" s="348" t="s">
        <v>397</v>
      </c>
      <c r="I232" s="348" t="s">
        <v>397</v>
      </c>
      <c r="J232" s="83"/>
      <c r="K232" s="348" t="s">
        <v>397</v>
      </c>
    </row>
    <row r="233" spans="1:11" s="75" customFormat="1" ht="18" customHeight="1">
      <c r="A233" s="451"/>
      <c r="C233" s="75" t="s">
        <v>735</v>
      </c>
      <c r="I233" s="234"/>
      <c r="J233" s="234"/>
      <c r="K233" s="234"/>
    </row>
    <row r="234" spans="1:11" s="76" customFormat="1" ht="18" customHeight="1">
      <c r="A234" s="239"/>
      <c r="C234" s="76" t="s">
        <v>592</v>
      </c>
      <c r="E234" s="78">
        <v>3112921352</v>
      </c>
      <c r="F234" s="78"/>
      <c r="G234" s="78">
        <v>2134077820</v>
      </c>
      <c r="I234" s="79">
        <v>8723530237</v>
      </c>
      <c r="J234" s="68"/>
      <c r="K234" s="79">
        <v>9711373769</v>
      </c>
    </row>
    <row r="235" spans="1:11" s="76" customFormat="1" ht="18" customHeight="1">
      <c r="A235" s="239"/>
      <c r="C235" s="76" t="s">
        <v>591</v>
      </c>
      <c r="E235" s="78">
        <v>17707276157</v>
      </c>
      <c r="F235" s="78"/>
      <c r="G235" s="78">
        <v>24172001311</v>
      </c>
      <c r="I235" s="79">
        <v>41821507857</v>
      </c>
      <c r="J235" s="68"/>
      <c r="K235" s="79">
        <v>35356782703</v>
      </c>
    </row>
    <row r="236" spans="1:11" s="76" customFormat="1" ht="18" customHeight="1">
      <c r="A236" s="239"/>
      <c r="C236" s="76" t="s">
        <v>593</v>
      </c>
      <c r="E236" s="78">
        <v>2481815717</v>
      </c>
      <c r="F236" s="78"/>
      <c r="G236" s="78">
        <v>3628825806</v>
      </c>
      <c r="I236" s="79">
        <v>2217739574</v>
      </c>
      <c r="J236" s="68"/>
      <c r="K236" s="79">
        <v>1070729485</v>
      </c>
    </row>
    <row r="237" spans="1:11" s="76" customFormat="1" ht="18" customHeight="1">
      <c r="A237" s="239"/>
      <c r="C237" s="485" t="s">
        <v>736</v>
      </c>
      <c r="E237" s="78">
        <v>313609</v>
      </c>
      <c r="F237" s="78"/>
      <c r="G237" s="78">
        <v>313609</v>
      </c>
      <c r="I237" s="79"/>
      <c r="J237" s="68"/>
      <c r="K237" s="79"/>
    </row>
    <row r="238" spans="1:11" s="76" customFormat="1" ht="18" customHeight="1" thickBot="1">
      <c r="A238" s="239"/>
      <c r="C238" s="357" t="s">
        <v>279</v>
      </c>
      <c r="D238" s="358"/>
      <c r="E238" s="359">
        <f>SUM(E234:E237)</f>
        <v>23302326835</v>
      </c>
      <c r="F238" s="359">
        <f t="shared" ref="F238:K238" si="20">SUM(F234:F237)</f>
        <v>0</v>
      </c>
      <c r="G238" s="359">
        <f t="shared" si="20"/>
        <v>29935218546</v>
      </c>
      <c r="H238" s="359">
        <f t="shared" si="20"/>
        <v>0</v>
      </c>
      <c r="I238" s="359">
        <f t="shared" si="20"/>
        <v>52762777668</v>
      </c>
      <c r="J238" s="359">
        <f t="shared" si="20"/>
        <v>0</v>
      </c>
      <c r="K238" s="359">
        <f t="shared" si="20"/>
        <v>46138885957</v>
      </c>
    </row>
    <row r="239" spans="1:11" s="76" customFormat="1" ht="18" customHeight="1" thickTop="1">
      <c r="A239" s="239"/>
      <c r="I239" s="79"/>
      <c r="J239" s="68"/>
      <c r="K239" s="79"/>
    </row>
    <row r="240" spans="1:11" s="75" customFormat="1" ht="18" customHeight="1">
      <c r="A240" s="451">
        <v>14</v>
      </c>
      <c r="C240" s="75" t="s">
        <v>739</v>
      </c>
      <c r="I240" s="234"/>
      <c r="J240" s="235"/>
      <c r="K240" s="234"/>
    </row>
    <row r="241" spans="1:11" s="76" customFormat="1" ht="18" customHeight="1">
      <c r="A241" s="239"/>
      <c r="I241" s="439" t="str">
        <f>I231</f>
        <v>Số thực nộp trong kỳ</v>
      </c>
      <c r="J241" s="83"/>
      <c r="K241" s="347" t="str">
        <f>$K$13</f>
        <v>01/01/2015</v>
      </c>
    </row>
    <row r="242" spans="1:11" s="76" customFormat="1" ht="18" customHeight="1">
      <c r="A242" s="239"/>
      <c r="I242" s="348" t="s">
        <v>397</v>
      </c>
      <c r="J242" s="83"/>
      <c r="K242" s="348" t="s">
        <v>397</v>
      </c>
    </row>
    <row r="243" spans="1:11" s="76" customFormat="1" ht="18" customHeight="1">
      <c r="A243" s="239"/>
      <c r="C243" s="76" t="s">
        <v>740</v>
      </c>
      <c r="I243" s="79">
        <v>3059455785</v>
      </c>
      <c r="J243" s="68"/>
      <c r="K243" s="79">
        <v>2010023142</v>
      </c>
    </row>
    <row r="244" spans="1:11" s="76" customFormat="1" ht="18" customHeight="1">
      <c r="A244" s="239"/>
      <c r="C244" s="76" t="s">
        <v>741</v>
      </c>
      <c r="I244" s="79">
        <v>14944816855</v>
      </c>
      <c r="J244" s="68"/>
      <c r="K244" s="79">
        <v>14944816855</v>
      </c>
    </row>
    <row r="245" spans="1:11" s="76" customFormat="1" ht="18" customHeight="1">
      <c r="A245" s="239"/>
      <c r="C245" s="76" t="s">
        <v>742</v>
      </c>
      <c r="I245" s="79">
        <v>919738308</v>
      </c>
      <c r="J245" s="68"/>
      <c r="K245" s="79">
        <v>3233125810</v>
      </c>
    </row>
    <row r="246" spans="1:11" s="76" customFormat="1" ht="18" customHeight="1" thickBot="1">
      <c r="A246" s="239"/>
      <c r="C246" s="357" t="s">
        <v>279</v>
      </c>
      <c r="D246" s="358"/>
      <c r="E246" s="358"/>
      <c r="F246" s="358"/>
      <c r="G246" s="358"/>
      <c r="H246" s="358"/>
      <c r="I246" s="359">
        <f>SUM(I243:I245)</f>
        <v>18924010948</v>
      </c>
      <c r="J246" s="359">
        <f t="shared" ref="J246:K246" si="21">SUM(J243:J245)</f>
        <v>0</v>
      </c>
      <c r="K246" s="359">
        <f t="shared" si="21"/>
        <v>20187965807</v>
      </c>
    </row>
    <row r="247" spans="1:11" s="76" customFormat="1" ht="18" customHeight="1" thickTop="1">
      <c r="A247" s="239"/>
      <c r="I247" s="79"/>
      <c r="J247" s="68"/>
      <c r="K247" s="79"/>
    </row>
    <row r="248" spans="1:11" s="75" customFormat="1" ht="18" customHeight="1">
      <c r="A248" s="451">
        <v>15</v>
      </c>
      <c r="C248" s="75" t="s">
        <v>453</v>
      </c>
      <c r="I248" s="234"/>
      <c r="J248" s="235"/>
      <c r="K248" s="234"/>
    </row>
    <row r="249" spans="1:11" s="76" customFormat="1" ht="18" customHeight="1">
      <c r="A249" s="239"/>
      <c r="I249" s="439" t="s">
        <v>668</v>
      </c>
      <c r="J249" s="83"/>
      <c r="K249" s="347" t="str">
        <f>$K$13</f>
        <v>01/01/2015</v>
      </c>
    </row>
    <row r="250" spans="1:11" s="76" customFormat="1" ht="18" customHeight="1">
      <c r="A250" s="239"/>
      <c r="I250" s="348" t="s">
        <v>397</v>
      </c>
      <c r="J250" s="83"/>
      <c r="K250" s="348" t="s">
        <v>397</v>
      </c>
    </row>
    <row r="251" spans="1:11" s="75" customFormat="1" ht="18" customHeight="1">
      <c r="A251" s="451" t="s">
        <v>570</v>
      </c>
      <c r="C251" s="75" t="s">
        <v>572</v>
      </c>
      <c r="I251" s="234">
        <f>SUM(I252:I257)</f>
        <v>1497261201</v>
      </c>
      <c r="J251" s="235"/>
      <c r="K251" s="234">
        <v>26514719021</v>
      </c>
    </row>
    <row r="252" spans="1:11" s="76" customFormat="1" ht="18" customHeight="1">
      <c r="A252" s="239"/>
      <c r="C252" s="76" t="s">
        <v>452</v>
      </c>
      <c r="I252" s="79">
        <v>320276189</v>
      </c>
      <c r="J252" s="68"/>
      <c r="K252" s="79">
        <v>226316834</v>
      </c>
    </row>
    <row r="253" spans="1:11" s="76" customFormat="1" ht="18" customHeight="1">
      <c r="A253" s="239"/>
      <c r="C253" s="76" t="s">
        <v>454</v>
      </c>
      <c r="I253" s="79">
        <v>95167287</v>
      </c>
      <c r="J253" s="68"/>
      <c r="K253" s="79"/>
    </row>
    <row r="254" spans="1:11" s="76" customFormat="1" ht="18" customHeight="1">
      <c r="A254" s="239"/>
      <c r="C254" s="76" t="s">
        <v>472</v>
      </c>
      <c r="I254" s="79">
        <v>15950230</v>
      </c>
      <c r="J254" s="68"/>
      <c r="K254" s="79"/>
    </row>
    <row r="255" spans="1:11" s="76" customFormat="1" ht="18" customHeight="1">
      <c r="A255" s="239"/>
      <c r="C255" s="76" t="s">
        <v>473</v>
      </c>
      <c r="I255" s="79">
        <v>5925949</v>
      </c>
      <c r="J255" s="68"/>
      <c r="K255" s="79"/>
    </row>
    <row r="256" spans="1:11" s="76" customFormat="1" ht="18" customHeight="1">
      <c r="A256" s="239"/>
      <c r="C256" s="76" t="s">
        <v>596</v>
      </c>
      <c r="I256" s="79">
        <v>547255022</v>
      </c>
      <c r="J256" s="68"/>
      <c r="K256" s="79">
        <v>10000000000</v>
      </c>
    </row>
    <row r="257" spans="1:11" s="76" customFormat="1" ht="18" customHeight="1">
      <c r="A257" s="239"/>
      <c r="C257" s="76" t="s">
        <v>594</v>
      </c>
      <c r="I257" s="79">
        <v>512686524</v>
      </c>
      <c r="J257" s="68"/>
      <c r="K257" s="79">
        <f>K251-K252-K256</f>
        <v>16288402187</v>
      </c>
    </row>
    <row r="258" spans="1:11" s="75" customFormat="1" ht="18" customHeight="1">
      <c r="A258" s="451" t="s">
        <v>571</v>
      </c>
      <c r="C258" s="75" t="s">
        <v>580</v>
      </c>
      <c r="I258" s="234">
        <f>SUM(I259:I260)</f>
        <v>3729225734</v>
      </c>
      <c r="J258" s="235"/>
      <c r="K258" s="234">
        <v>3468010302</v>
      </c>
    </row>
    <row r="259" spans="1:11" s="76" customFormat="1" ht="18" customHeight="1">
      <c r="A259" s="239"/>
      <c r="C259" s="76" t="s">
        <v>595</v>
      </c>
      <c r="I259" s="79">
        <v>2905235680</v>
      </c>
      <c r="J259" s="68"/>
      <c r="K259" s="79"/>
    </row>
    <row r="260" spans="1:11" s="76" customFormat="1" ht="18" customHeight="1">
      <c r="A260" s="239"/>
      <c r="C260" s="76" t="s">
        <v>488</v>
      </c>
      <c r="I260" s="79">
        <v>823990054</v>
      </c>
      <c r="J260" s="68"/>
      <c r="K260" s="79">
        <v>3468010302</v>
      </c>
    </row>
    <row r="261" spans="1:11" s="76" customFormat="1" ht="18" customHeight="1">
      <c r="A261" s="239"/>
      <c r="I261" s="79"/>
      <c r="J261" s="68"/>
      <c r="K261" s="79"/>
    </row>
    <row r="262" spans="1:11" s="76" customFormat="1" ht="18" customHeight="1">
      <c r="A262" s="482"/>
      <c r="I262" s="79"/>
      <c r="J262" s="68"/>
      <c r="K262" s="79"/>
    </row>
    <row r="263" spans="1:11" s="76" customFormat="1" ht="18" customHeight="1">
      <c r="A263" s="482"/>
      <c r="I263" s="79"/>
      <c r="J263" s="68"/>
      <c r="K263" s="79"/>
    </row>
    <row r="264" spans="1:11" s="76" customFormat="1" ht="18" customHeight="1">
      <c r="A264" s="482"/>
      <c r="I264" s="79"/>
      <c r="J264" s="68"/>
      <c r="K264" s="79"/>
    </row>
    <row r="265" spans="1:11" s="76" customFormat="1" ht="18" customHeight="1">
      <c r="A265" s="482"/>
      <c r="I265" s="79"/>
      <c r="J265" s="68"/>
      <c r="K265" s="79"/>
    </row>
    <row r="266" spans="1:11" s="76" customFormat="1" ht="18" customHeight="1">
      <c r="A266" s="482"/>
      <c r="I266" s="79"/>
      <c r="J266" s="68"/>
      <c r="K266" s="79"/>
    </row>
    <row r="267" spans="1:11" s="76" customFormat="1" ht="18" customHeight="1">
      <c r="A267" s="482"/>
      <c r="I267" s="79"/>
      <c r="J267" s="68"/>
      <c r="K267" s="79"/>
    </row>
    <row r="268" spans="1:11" s="75" customFormat="1" ht="18" customHeight="1">
      <c r="A268" s="451">
        <v>17</v>
      </c>
      <c r="C268" s="75" t="s">
        <v>35</v>
      </c>
      <c r="I268" s="234"/>
      <c r="J268" s="235"/>
      <c r="K268" s="234"/>
    </row>
    <row r="269" spans="1:11" s="76" customFormat="1" ht="18" customHeight="1">
      <c r="A269" s="239"/>
      <c r="I269" s="439" t="str">
        <f>I249</f>
        <v>30/6/2015</v>
      </c>
      <c r="J269" s="83"/>
      <c r="K269" s="347" t="str">
        <f>$K$13</f>
        <v>01/01/2015</v>
      </c>
    </row>
    <row r="270" spans="1:11" s="76" customFormat="1" ht="18" customHeight="1">
      <c r="A270" s="239"/>
      <c r="I270" s="348" t="s">
        <v>397</v>
      </c>
      <c r="J270" s="83"/>
      <c r="K270" s="348" t="s">
        <v>397</v>
      </c>
    </row>
    <row r="271" spans="1:11" s="75" customFormat="1" ht="18" customHeight="1">
      <c r="A271" s="451" t="s">
        <v>570</v>
      </c>
      <c r="C271" s="75" t="s">
        <v>572</v>
      </c>
      <c r="I271" s="234"/>
      <c r="J271" s="235"/>
      <c r="K271" s="234"/>
    </row>
    <row r="272" spans="1:11" s="76" customFormat="1" ht="18" customHeight="1">
      <c r="A272" s="239"/>
      <c r="C272" s="76" t="s">
        <v>753</v>
      </c>
      <c r="I272" s="79">
        <v>568043356</v>
      </c>
      <c r="J272" s="68"/>
      <c r="K272" s="79">
        <v>0</v>
      </c>
    </row>
    <row r="273" spans="1:11" s="76" customFormat="1" ht="18" customHeight="1">
      <c r="A273" s="239"/>
      <c r="C273" s="485" t="s">
        <v>754</v>
      </c>
      <c r="I273" s="79">
        <v>992928611</v>
      </c>
      <c r="J273" s="68"/>
      <c r="K273" s="79"/>
    </row>
    <row r="274" spans="1:11" s="76" customFormat="1" ht="18" customHeight="1" thickBot="1">
      <c r="A274" s="239"/>
      <c r="C274" s="357" t="s">
        <v>279</v>
      </c>
      <c r="D274" s="358"/>
      <c r="E274" s="358"/>
      <c r="F274" s="358"/>
      <c r="G274" s="358"/>
      <c r="H274" s="358"/>
      <c r="I274" s="359">
        <f>SUM(I271:I273)</f>
        <v>1560971967</v>
      </c>
      <c r="J274" s="359">
        <f t="shared" ref="J274" si="22">SUM(J271:J273)</f>
        <v>0</v>
      </c>
      <c r="K274" s="359">
        <f t="shared" ref="K274" si="23">SUM(K271:K273)</f>
        <v>0</v>
      </c>
    </row>
    <row r="275" spans="1:11" s="75" customFormat="1" ht="18" customHeight="1" thickTop="1">
      <c r="A275" s="451" t="s">
        <v>597</v>
      </c>
      <c r="C275" s="75" t="s">
        <v>580</v>
      </c>
      <c r="I275" s="234"/>
      <c r="J275" s="235"/>
      <c r="K275" s="234"/>
    </row>
    <row r="276" spans="1:11" s="76" customFormat="1" ht="18" customHeight="1">
      <c r="A276" s="239"/>
      <c r="C276" s="76" t="s">
        <v>753</v>
      </c>
      <c r="I276" s="79">
        <v>147161121383</v>
      </c>
      <c r="J276" s="68"/>
      <c r="K276" s="79">
        <v>154907382390</v>
      </c>
    </row>
    <row r="277" spans="1:11" s="76" customFormat="1" ht="18" customHeight="1">
      <c r="A277" s="239"/>
      <c r="C277" s="485" t="s">
        <v>754</v>
      </c>
      <c r="I277" s="79"/>
      <c r="J277" s="68"/>
      <c r="K277" s="79">
        <v>43245843176</v>
      </c>
    </row>
    <row r="278" spans="1:11" s="76" customFormat="1" ht="18" customHeight="1" thickBot="1">
      <c r="A278" s="239"/>
      <c r="C278" s="357" t="s">
        <v>279</v>
      </c>
      <c r="D278" s="358"/>
      <c r="E278" s="358"/>
      <c r="F278" s="358"/>
      <c r="G278" s="358"/>
      <c r="H278" s="358"/>
      <c r="I278" s="359">
        <f>SUM(I275:I277)</f>
        <v>147161121383</v>
      </c>
      <c r="J278" s="359">
        <f t="shared" ref="J278" si="24">SUM(J275:J277)</f>
        <v>0</v>
      </c>
      <c r="K278" s="359">
        <f t="shared" ref="K278" si="25">SUM(K275:K277)</f>
        <v>198153225566</v>
      </c>
    </row>
    <row r="279" spans="1:11" s="76" customFormat="1" ht="18" customHeight="1" thickTop="1">
      <c r="A279" s="239"/>
      <c r="C279" s="357"/>
      <c r="D279" s="358"/>
      <c r="E279" s="358"/>
      <c r="F279" s="358"/>
      <c r="G279" s="358"/>
      <c r="H279" s="358"/>
      <c r="I279" s="360"/>
      <c r="J279" s="360"/>
      <c r="K279" s="360"/>
    </row>
    <row r="280" spans="1:11" s="76" customFormat="1" ht="18" customHeight="1">
      <c r="A280" s="482"/>
      <c r="C280" s="357"/>
      <c r="D280" s="358"/>
      <c r="E280" s="358"/>
      <c r="F280" s="358"/>
      <c r="G280" s="358"/>
      <c r="H280" s="358"/>
      <c r="I280" s="360"/>
      <c r="J280" s="360"/>
      <c r="K280" s="360"/>
    </row>
    <row r="281" spans="1:11" s="76" customFormat="1" ht="18" customHeight="1">
      <c r="A281" s="482"/>
      <c r="C281" s="357"/>
      <c r="D281" s="358"/>
      <c r="E281" s="358"/>
      <c r="F281" s="358"/>
      <c r="G281" s="358"/>
      <c r="H281" s="358"/>
      <c r="I281" s="360"/>
      <c r="J281" s="360"/>
      <c r="K281" s="360"/>
    </row>
    <row r="282" spans="1:11" s="76" customFormat="1" ht="18" customHeight="1">
      <c r="A282" s="482"/>
      <c r="C282" s="357"/>
      <c r="D282" s="358"/>
      <c r="E282" s="358"/>
      <c r="F282" s="358"/>
      <c r="G282" s="358"/>
      <c r="H282" s="358"/>
      <c r="I282" s="360"/>
      <c r="J282" s="360"/>
      <c r="K282" s="360"/>
    </row>
    <row r="283" spans="1:11" s="76" customFormat="1" ht="18" customHeight="1">
      <c r="A283" s="482"/>
      <c r="C283" s="357"/>
      <c r="D283" s="358"/>
      <c r="E283" s="358"/>
      <c r="F283" s="358"/>
      <c r="G283" s="358"/>
      <c r="H283" s="358"/>
      <c r="I283" s="360"/>
      <c r="J283" s="360"/>
      <c r="K283" s="360"/>
    </row>
    <row r="284" spans="1:11" s="76" customFormat="1" ht="18" customHeight="1">
      <c r="A284" s="482"/>
      <c r="C284" s="357"/>
      <c r="D284" s="358"/>
      <c r="E284" s="358"/>
      <c r="F284" s="358"/>
      <c r="G284" s="358"/>
      <c r="H284" s="358"/>
      <c r="I284" s="360"/>
      <c r="J284" s="360"/>
      <c r="K284" s="360"/>
    </row>
    <row r="285" spans="1:11" s="76" customFormat="1" ht="18" customHeight="1">
      <c r="A285" s="482"/>
      <c r="C285" s="357"/>
      <c r="D285" s="358"/>
      <c r="E285" s="358"/>
      <c r="F285" s="358"/>
      <c r="G285" s="358"/>
      <c r="H285" s="358"/>
      <c r="I285" s="360"/>
      <c r="J285" s="360"/>
      <c r="K285" s="360"/>
    </row>
    <row r="286" spans="1:11" s="76" customFormat="1" ht="18" customHeight="1">
      <c r="A286" s="482"/>
      <c r="C286" s="357"/>
      <c r="D286" s="358"/>
      <c r="E286" s="358"/>
      <c r="F286" s="358"/>
      <c r="G286" s="358"/>
      <c r="H286" s="358"/>
      <c r="I286" s="360"/>
      <c r="J286" s="360"/>
      <c r="K286" s="360"/>
    </row>
    <row r="287" spans="1:11" s="76" customFormat="1" ht="18" customHeight="1">
      <c r="A287" s="482"/>
      <c r="C287" s="357"/>
      <c r="D287" s="358"/>
      <c r="E287" s="358"/>
      <c r="F287" s="358"/>
      <c r="G287" s="358"/>
      <c r="H287" s="358"/>
      <c r="I287" s="360"/>
      <c r="J287" s="360"/>
      <c r="K287" s="360"/>
    </row>
    <row r="288" spans="1:11" s="76" customFormat="1" ht="18" customHeight="1">
      <c r="A288" s="482"/>
      <c r="C288" s="357"/>
      <c r="D288" s="358"/>
      <c r="E288" s="358"/>
      <c r="F288" s="358"/>
      <c r="G288" s="358"/>
      <c r="H288" s="358"/>
      <c r="I288" s="360"/>
      <c r="J288" s="360"/>
      <c r="K288" s="360"/>
    </row>
    <row r="289" spans="1:11" s="76" customFormat="1" ht="18" customHeight="1">
      <c r="A289" s="482"/>
      <c r="C289" s="357"/>
      <c r="D289" s="358"/>
      <c r="E289" s="358"/>
      <c r="F289" s="358"/>
      <c r="G289" s="358"/>
      <c r="H289" s="358"/>
      <c r="I289" s="360"/>
      <c r="J289" s="360"/>
      <c r="K289" s="360"/>
    </row>
    <row r="290" spans="1:11" s="76" customFormat="1" ht="18" customHeight="1">
      <c r="A290" s="482"/>
      <c r="C290" s="357"/>
      <c r="D290" s="358"/>
      <c r="E290" s="358"/>
      <c r="F290" s="358"/>
      <c r="G290" s="358"/>
      <c r="H290" s="358"/>
      <c r="I290" s="360"/>
      <c r="J290" s="360"/>
      <c r="K290" s="360"/>
    </row>
    <row r="291" spans="1:11" s="76" customFormat="1" ht="18" customHeight="1">
      <c r="A291" s="482"/>
      <c r="C291" s="357"/>
      <c r="D291" s="358"/>
      <c r="E291" s="358"/>
      <c r="F291" s="358"/>
      <c r="G291" s="358"/>
      <c r="H291" s="358"/>
      <c r="I291" s="360"/>
      <c r="J291" s="360"/>
      <c r="K291" s="360"/>
    </row>
    <row r="292" spans="1:11" s="76" customFormat="1" ht="18" customHeight="1">
      <c r="A292" s="482"/>
      <c r="C292" s="357"/>
      <c r="D292" s="358"/>
      <c r="E292" s="358"/>
      <c r="F292" s="358"/>
      <c r="G292" s="358"/>
      <c r="H292" s="358"/>
      <c r="I292" s="360"/>
      <c r="J292" s="360"/>
      <c r="K292" s="360"/>
    </row>
    <row r="293" spans="1:11" s="76" customFormat="1" ht="18" customHeight="1">
      <c r="A293" s="482"/>
      <c r="C293" s="357"/>
      <c r="D293" s="358"/>
      <c r="E293" s="358"/>
      <c r="F293" s="358"/>
      <c r="G293" s="358"/>
      <c r="H293" s="358"/>
      <c r="I293" s="360"/>
      <c r="J293" s="360"/>
      <c r="K293" s="360"/>
    </row>
    <row r="294" spans="1:11" s="76" customFormat="1" ht="18" customHeight="1">
      <c r="A294" s="482"/>
      <c r="C294" s="357"/>
      <c r="D294" s="358"/>
      <c r="E294" s="358"/>
      <c r="F294" s="358"/>
      <c r="G294" s="358"/>
      <c r="H294" s="358"/>
      <c r="I294" s="360"/>
      <c r="J294" s="360"/>
      <c r="K294" s="360"/>
    </row>
    <row r="295" spans="1:11" s="76" customFormat="1" ht="18" customHeight="1">
      <c r="A295" s="482"/>
      <c r="C295" s="357"/>
      <c r="D295" s="358"/>
      <c r="E295" s="358"/>
      <c r="F295" s="358"/>
      <c r="G295" s="358"/>
      <c r="H295" s="358"/>
      <c r="I295" s="360"/>
      <c r="J295" s="360"/>
      <c r="K295" s="360"/>
    </row>
    <row r="296" spans="1:11" s="76" customFormat="1" ht="18" customHeight="1">
      <c r="A296" s="482"/>
      <c r="C296" s="357"/>
      <c r="D296" s="358"/>
      <c r="E296" s="358"/>
      <c r="F296" s="358"/>
      <c r="G296" s="358"/>
      <c r="H296" s="358"/>
      <c r="I296" s="360"/>
      <c r="J296" s="360"/>
      <c r="K296" s="360"/>
    </row>
    <row r="297" spans="1:11" s="76" customFormat="1" ht="18" customHeight="1">
      <c r="A297" s="482"/>
      <c r="C297" s="357"/>
      <c r="D297" s="358"/>
      <c r="E297" s="358"/>
      <c r="F297" s="358"/>
      <c r="G297" s="358"/>
      <c r="H297" s="358"/>
      <c r="I297" s="360"/>
      <c r="J297" s="360"/>
      <c r="K297" s="360"/>
    </row>
    <row r="298" spans="1:11" s="76" customFormat="1" ht="18" customHeight="1">
      <c r="A298" s="482"/>
      <c r="C298" s="357"/>
      <c r="D298" s="358"/>
      <c r="E298" s="358"/>
      <c r="F298" s="358"/>
      <c r="G298" s="358"/>
      <c r="H298" s="358"/>
      <c r="I298" s="360"/>
      <c r="J298" s="360"/>
      <c r="K298" s="360"/>
    </row>
    <row r="299" spans="1:11" s="76" customFormat="1" ht="18" customHeight="1">
      <c r="A299" s="482"/>
      <c r="C299" s="357"/>
      <c r="D299" s="358"/>
      <c r="E299" s="358"/>
      <c r="F299" s="358"/>
      <c r="G299" s="358"/>
      <c r="H299" s="358"/>
      <c r="I299" s="360"/>
      <c r="J299" s="360"/>
      <c r="K299" s="360"/>
    </row>
    <row r="300" spans="1:11" s="76" customFormat="1" ht="18" customHeight="1">
      <c r="A300" s="482"/>
      <c r="C300" s="357"/>
      <c r="D300" s="358"/>
      <c r="E300" s="358"/>
      <c r="F300" s="358"/>
      <c r="G300" s="358"/>
      <c r="H300" s="358"/>
      <c r="I300" s="360"/>
      <c r="J300" s="360"/>
      <c r="K300" s="360"/>
    </row>
    <row r="301" spans="1:11" s="76" customFormat="1" ht="18" customHeight="1">
      <c r="A301" s="482"/>
      <c r="C301" s="357"/>
      <c r="D301" s="358"/>
      <c r="E301" s="358"/>
      <c r="F301" s="358"/>
      <c r="G301" s="358"/>
      <c r="H301" s="358"/>
      <c r="I301" s="360"/>
      <c r="J301" s="360"/>
      <c r="K301" s="360"/>
    </row>
    <row r="302" spans="1:11" s="76" customFormat="1" ht="18" customHeight="1">
      <c r="A302" s="482"/>
      <c r="C302" s="357"/>
      <c r="D302" s="358"/>
      <c r="E302" s="358"/>
      <c r="F302" s="358"/>
      <c r="G302" s="358"/>
      <c r="H302" s="358"/>
      <c r="I302" s="360"/>
      <c r="J302" s="360"/>
      <c r="K302" s="360"/>
    </row>
    <row r="303" spans="1:11" s="76" customFormat="1" ht="18" customHeight="1">
      <c r="A303" s="482"/>
      <c r="C303" s="357"/>
      <c r="D303" s="358"/>
      <c r="E303" s="358"/>
      <c r="F303" s="358"/>
      <c r="G303" s="358"/>
      <c r="H303" s="358"/>
      <c r="I303" s="360"/>
      <c r="J303" s="360"/>
      <c r="K303" s="360"/>
    </row>
    <row r="304" spans="1:11" s="76" customFormat="1" ht="18" customHeight="1">
      <c r="A304" s="482"/>
      <c r="C304" s="357"/>
      <c r="D304" s="358"/>
      <c r="E304" s="358"/>
      <c r="F304" s="358"/>
      <c r="G304" s="358"/>
      <c r="H304" s="358"/>
      <c r="I304" s="360"/>
      <c r="J304" s="360"/>
      <c r="K304" s="360"/>
    </row>
    <row r="305" spans="1:11" s="76" customFormat="1" ht="18" customHeight="1">
      <c r="A305" s="482"/>
      <c r="C305" s="357"/>
      <c r="D305" s="358"/>
      <c r="E305" s="358"/>
      <c r="F305" s="358"/>
      <c r="G305" s="358"/>
      <c r="H305" s="358"/>
      <c r="I305" s="360"/>
      <c r="J305" s="360"/>
      <c r="K305" s="360"/>
    </row>
    <row r="306" spans="1:11" s="75" customFormat="1" ht="18" customHeight="1">
      <c r="A306" s="451">
        <v>18</v>
      </c>
      <c r="C306" s="75" t="s">
        <v>598</v>
      </c>
      <c r="I306" s="234"/>
      <c r="J306" s="234">
        <f>SUM(J309)</f>
        <v>0</v>
      </c>
      <c r="K306" s="234"/>
    </row>
    <row r="307" spans="1:11" s="76" customFormat="1" ht="18" customHeight="1">
      <c r="A307" s="239"/>
      <c r="I307" s="439" t="str">
        <f>I269</f>
        <v>30/6/2015</v>
      </c>
      <c r="J307" s="83"/>
      <c r="K307" s="347" t="str">
        <f>$K$13</f>
        <v>01/01/2015</v>
      </c>
    </row>
    <row r="308" spans="1:11" s="76" customFormat="1" ht="18" customHeight="1">
      <c r="A308" s="239"/>
      <c r="I308" s="348" t="s">
        <v>397</v>
      </c>
      <c r="J308" s="83"/>
      <c r="K308" s="348" t="s">
        <v>397</v>
      </c>
    </row>
    <row r="309" spans="1:11" s="76" customFormat="1" ht="18" customHeight="1">
      <c r="A309" s="239"/>
      <c r="C309" s="76" t="s">
        <v>612</v>
      </c>
      <c r="I309" s="79">
        <v>1308547053</v>
      </c>
      <c r="J309" s="68"/>
      <c r="K309" s="79">
        <v>1308547053</v>
      </c>
    </row>
    <row r="310" spans="1:11" s="76" customFormat="1" ht="18" customHeight="1" thickBot="1">
      <c r="A310" s="239"/>
      <c r="C310" s="357" t="s">
        <v>279</v>
      </c>
      <c r="D310" s="358"/>
      <c r="E310" s="358"/>
      <c r="F310" s="358"/>
      <c r="G310" s="358"/>
      <c r="H310" s="358"/>
      <c r="I310" s="359">
        <f>SUM(I309)</f>
        <v>1308547053</v>
      </c>
      <c r="J310" s="359">
        <f t="shared" ref="J310:K310" si="26">SUM(J309)</f>
        <v>0</v>
      </c>
      <c r="K310" s="359">
        <f t="shared" si="26"/>
        <v>1308547053</v>
      </c>
    </row>
    <row r="311" spans="1:11" s="76" customFormat="1" ht="18" customHeight="1" thickTop="1">
      <c r="A311" s="239"/>
      <c r="I311" s="79"/>
      <c r="J311" s="68"/>
      <c r="K311" s="79"/>
    </row>
    <row r="312" spans="1:11" ht="15" customHeight="1">
      <c r="A312" s="329"/>
      <c r="C312" s="75"/>
      <c r="I312" s="234"/>
      <c r="K312" s="234"/>
    </row>
    <row r="313" spans="1:11" s="328" customFormat="1" ht="17.100000000000001" customHeight="1">
      <c r="A313" s="458" t="s">
        <v>599</v>
      </c>
      <c r="B313" s="81"/>
      <c r="C313" s="81" t="s">
        <v>368</v>
      </c>
      <c r="D313" s="81"/>
      <c r="E313" s="81"/>
      <c r="F313" s="81"/>
      <c r="G313" s="81"/>
      <c r="H313" s="81"/>
      <c r="I313" s="250"/>
      <c r="J313" s="249"/>
      <c r="K313" s="249"/>
    </row>
    <row r="314" spans="1:11">
      <c r="A314" s="329"/>
      <c r="I314" s="459" t="s">
        <v>715</v>
      </c>
      <c r="J314" s="355"/>
      <c r="K314" s="459">
        <v>42005</v>
      </c>
    </row>
    <row r="315" spans="1:11" ht="17.100000000000001" customHeight="1">
      <c r="A315" s="329"/>
      <c r="C315" s="76" t="s">
        <v>349</v>
      </c>
      <c r="I315" s="267">
        <v>68623996</v>
      </c>
      <c r="J315" s="271"/>
      <c r="K315" s="101">
        <v>34311998</v>
      </c>
    </row>
    <row r="316" spans="1:11" ht="17.100000000000001" customHeight="1">
      <c r="A316" s="329"/>
      <c r="C316" s="76" t="s">
        <v>348</v>
      </c>
      <c r="I316" s="101">
        <f>SUM(I317:I318)</f>
        <v>68623996</v>
      </c>
      <c r="J316" s="271"/>
      <c r="K316" s="101">
        <f>SUM(K317:K318)</f>
        <v>34311998</v>
      </c>
    </row>
    <row r="317" spans="1:11" ht="17.100000000000001" customHeight="1">
      <c r="A317" s="329"/>
      <c r="B317" s="81"/>
      <c r="C317" s="82" t="s">
        <v>347</v>
      </c>
      <c r="D317" s="82"/>
      <c r="E317" s="82"/>
      <c r="F317" s="82"/>
      <c r="G317" s="82"/>
      <c r="H317" s="82"/>
      <c r="I317" s="243">
        <f>I315</f>
        <v>68623996</v>
      </c>
      <c r="J317" s="73"/>
      <c r="K317" s="243">
        <f>K315</f>
        <v>34311998</v>
      </c>
    </row>
    <row r="318" spans="1:11" ht="17.100000000000001" customHeight="1">
      <c r="A318" s="329"/>
      <c r="B318" s="81"/>
      <c r="C318" s="82" t="s">
        <v>336</v>
      </c>
      <c r="D318" s="82"/>
      <c r="E318" s="82"/>
      <c r="F318" s="82"/>
      <c r="G318" s="82"/>
      <c r="H318" s="82"/>
      <c r="I318" s="243">
        <v>0</v>
      </c>
      <c r="J318" s="73"/>
      <c r="K318" s="101">
        <v>0</v>
      </c>
    </row>
    <row r="319" spans="1:11" ht="17.100000000000001" customHeight="1">
      <c r="A319" s="329"/>
      <c r="C319" s="76" t="s">
        <v>374</v>
      </c>
      <c r="I319" s="101">
        <v>0</v>
      </c>
      <c r="J319" s="271"/>
      <c r="K319" s="101">
        <v>0</v>
      </c>
    </row>
    <row r="320" spans="1:11" ht="17.100000000000001" customHeight="1">
      <c r="A320" s="329"/>
      <c r="C320" s="76" t="s">
        <v>335</v>
      </c>
      <c r="I320" s="101">
        <f>I321+I322</f>
        <v>68623996</v>
      </c>
      <c r="J320" s="271"/>
      <c r="K320" s="101">
        <f>K321+K322</f>
        <v>34311998</v>
      </c>
    </row>
    <row r="321" spans="1:11" ht="17.100000000000001" customHeight="1">
      <c r="A321" s="329"/>
      <c r="B321" s="81"/>
      <c r="C321" s="82" t="s">
        <v>347</v>
      </c>
      <c r="D321" s="82"/>
      <c r="E321" s="82"/>
      <c r="F321" s="82"/>
      <c r="G321" s="82"/>
      <c r="H321" s="82"/>
      <c r="I321" s="243">
        <f>I317</f>
        <v>68623996</v>
      </c>
      <c r="J321" s="73"/>
      <c r="K321" s="243">
        <f>K317</f>
        <v>34311998</v>
      </c>
    </row>
    <row r="322" spans="1:11" ht="17.100000000000001" customHeight="1">
      <c r="A322" s="329"/>
      <c r="B322" s="81"/>
      <c r="C322" s="82" t="s">
        <v>336</v>
      </c>
      <c r="D322" s="82"/>
      <c r="E322" s="82"/>
      <c r="F322" s="82"/>
      <c r="G322" s="82"/>
      <c r="H322" s="82"/>
      <c r="I322" s="246">
        <v>0</v>
      </c>
      <c r="J322" s="247"/>
      <c r="K322" s="67">
        <v>0</v>
      </c>
    </row>
    <row r="323" spans="1:11" s="328" customFormat="1" ht="17.100000000000001" customHeight="1">
      <c r="A323" s="329"/>
      <c r="B323" s="81"/>
      <c r="C323" s="81" t="s">
        <v>340</v>
      </c>
      <c r="D323" s="81"/>
      <c r="E323" s="81"/>
      <c r="F323" s="81"/>
      <c r="G323" s="81"/>
      <c r="H323" s="81"/>
      <c r="I323" s="250"/>
      <c r="J323" s="249"/>
      <c r="K323" s="249"/>
    </row>
    <row r="324" spans="1:11" s="328" customFormat="1" ht="17.100000000000001" customHeight="1">
      <c r="A324" s="329"/>
      <c r="B324" s="81"/>
      <c r="C324" s="81"/>
      <c r="D324" s="81"/>
      <c r="E324" s="81"/>
      <c r="F324" s="81"/>
      <c r="G324" s="81"/>
      <c r="H324" s="81"/>
      <c r="I324" s="250"/>
      <c r="J324" s="249"/>
      <c r="K324" s="249"/>
    </row>
    <row r="325" spans="1:11" s="328" customFormat="1" ht="17.100000000000001" customHeight="1">
      <c r="A325" s="329"/>
      <c r="B325" s="81"/>
      <c r="C325" s="81"/>
      <c r="D325" s="81"/>
      <c r="E325" s="81"/>
      <c r="F325" s="81"/>
      <c r="G325" s="81"/>
      <c r="H325" s="81"/>
      <c r="I325" s="250"/>
      <c r="J325" s="249"/>
      <c r="K325" s="249"/>
    </row>
    <row r="326" spans="1:11" s="328" customFormat="1" ht="17.100000000000001" customHeight="1">
      <c r="A326" s="329"/>
      <c r="B326" s="81"/>
      <c r="C326" s="81"/>
      <c r="D326" s="81"/>
      <c r="E326" s="81"/>
      <c r="F326" s="81"/>
      <c r="G326" s="81"/>
      <c r="H326" s="81"/>
      <c r="I326" s="250"/>
      <c r="J326" s="249"/>
      <c r="K326" s="249"/>
    </row>
    <row r="327" spans="1:11" s="328" customFormat="1" ht="17.100000000000001" customHeight="1">
      <c r="A327" s="329"/>
      <c r="B327" s="81"/>
      <c r="C327" s="81"/>
      <c r="D327" s="81"/>
      <c r="E327" s="81"/>
      <c r="F327" s="81"/>
      <c r="G327" s="81"/>
      <c r="H327" s="81"/>
      <c r="I327" s="250"/>
      <c r="J327" s="249"/>
      <c r="K327" s="249"/>
    </row>
    <row r="328" spans="1:11" s="328" customFormat="1" ht="17.100000000000001" customHeight="1">
      <c r="A328" s="329"/>
      <c r="B328" s="81"/>
      <c r="C328" s="81"/>
      <c r="D328" s="81"/>
      <c r="E328" s="81"/>
      <c r="F328" s="81"/>
      <c r="G328" s="81"/>
      <c r="H328" s="81"/>
      <c r="I328" s="250"/>
      <c r="J328" s="249"/>
      <c r="K328" s="249"/>
    </row>
    <row r="329" spans="1:11" s="328" customFormat="1" ht="17.100000000000001" customHeight="1">
      <c r="A329" s="329"/>
      <c r="B329" s="81"/>
      <c r="C329" s="81"/>
      <c r="D329" s="81"/>
      <c r="E329" s="81"/>
      <c r="F329" s="81"/>
      <c r="G329" s="81"/>
      <c r="H329" s="81"/>
      <c r="I329" s="250"/>
      <c r="J329" s="249"/>
      <c r="K329" s="249"/>
    </row>
    <row r="330" spans="1:11" s="328" customFormat="1" ht="17.100000000000001" customHeight="1">
      <c r="A330" s="329"/>
      <c r="B330" s="81"/>
      <c r="C330" s="81"/>
      <c r="D330" s="81"/>
      <c r="E330" s="81"/>
      <c r="F330" s="81"/>
      <c r="G330" s="81"/>
      <c r="H330" s="81"/>
      <c r="I330" s="250"/>
      <c r="J330" s="249"/>
      <c r="K330" s="249"/>
    </row>
    <row r="331" spans="1:11" s="328" customFormat="1" ht="17.100000000000001" customHeight="1">
      <c r="A331" s="329"/>
      <c r="B331" s="81"/>
      <c r="C331" s="81"/>
      <c r="D331" s="81"/>
      <c r="E331" s="81"/>
      <c r="F331" s="81"/>
      <c r="G331" s="81"/>
      <c r="H331" s="81"/>
      <c r="I331" s="250"/>
      <c r="J331" s="249"/>
      <c r="K331" s="249"/>
    </row>
    <row r="332" spans="1:11" s="328" customFormat="1" ht="17.100000000000001" customHeight="1">
      <c r="A332" s="329"/>
      <c r="B332" s="81"/>
      <c r="C332" s="81"/>
      <c r="D332" s="81"/>
      <c r="E332" s="81"/>
      <c r="F332" s="81"/>
      <c r="G332" s="81"/>
      <c r="H332" s="81"/>
      <c r="I332" s="250"/>
      <c r="J332" s="249"/>
      <c r="K332" s="249"/>
    </row>
    <row r="333" spans="1:11" s="328" customFormat="1" ht="17.100000000000001" customHeight="1">
      <c r="A333" s="329"/>
      <c r="B333" s="81"/>
      <c r="C333" s="81"/>
      <c r="D333" s="81"/>
      <c r="E333" s="81"/>
      <c r="F333" s="81"/>
      <c r="G333" s="81"/>
      <c r="H333" s="81"/>
      <c r="I333" s="250"/>
      <c r="J333" s="249"/>
      <c r="K333" s="249"/>
    </row>
    <row r="334" spans="1:11" s="328" customFormat="1" ht="17.100000000000001" customHeight="1">
      <c r="A334" s="329"/>
      <c r="B334" s="81"/>
      <c r="C334" s="81"/>
      <c r="D334" s="81"/>
      <c r="E334" s="81"/>
      <c r="F334" s="81"/>
      <c r="G334" s="81"/>
      <c r="H334" s="81"/>
      <c r="I334" s="250"/>
      <c r="J334" s="249"/>
      <c r="K334" s="249"/>
    </row>
    <row r="335" spans="1:11" s="328" customFormat="1" ht="17.100000000000001" customHeight="1">
      <c r="A335" s="329"/>
      <c r="B335" s="81"/>
      <c r="C335" s="81"/>
      <c r="D335" s="81"/>
      <c r="E335" s="81"/>
      <c r="F335" s="81"/>
      <c r="G335" s="81"/>
      <c r="H335" s="81"/>
      <c r="I335" s="250"/>
      <c r="J335" s="249"/>
      <c r="K335" s="249"/>
    </row>
    <row r="336" spans="1:11" s="328" customFormat="1" ht="17.100000000000001" customHeight="1">
      <c r="A336" s="329"/>
      <c r="B336" s="81"/>
      <c r="C336" s="81"/>
      <c r="D336" s="81"/>
      <c r="E336" s="81"/>
      <c r="F336" s="81"/>
      <c r="G336" s="81"/>
      <c r="H336" s="81"/>
      <c r="I336" s="250"/>
      <c r="J336" s="249"/>
      <c r="K336" s="249"/>
    </row>
    <row r="337" spans="1:11" s="328" customFormat="1" ht="17.100000000000001" customHeight="1">
      <c r="A337" s="329"/>
      <c r="B337" s="81"/>
      <c r="C337" s="81"/>
      <c r="D337" s="81"/>
      <c r="E337" s="81"/>
      <c r="F337" s="81"/>
      <c r="G337" s="81"/>
      <c r="H337" s="81"/>
      <c r="I337" s="250"/>
      <c r="J337" s="249"/>
      <c r="K337" s="249"/>
    </row>
    <row r="338" spans="1:11" s="328" customFormat="1" ht="17.100000000000001" customHeight="1">
      <c r="A338" s="329"/>
      <c r="B338" s="81"/>
      <c r="C338" s="81"/>
      <c r="D338" s="81"/>
      <c r="E338" s="81"/>
      <c r="F338" s="81"/>
      <c r="G338" s="81"/>
      <c r="H338" s="81"/>
      <c r="I338" s="250"/>
      <c r="J338" s="249"/>
      <c r="K338" s="249"/>
    </row>
    <row r="339" spans="1:11" s="328" customFormat="1" ht="17.100000000000001" customHeight="1">
      <c r="A339" s="329"/>
      <c r="B339" s="81"/>
      <c r="C339" s="81"/>
      <c r="D339" s="81"/>
      <c r="E339" s="81"/>
      <c r="F339" s="81"/>
      <c r="G339" s="81"/>
      <c r="H339" s="81"/>
      <c r="I339" s="250"/>
      <c r="J339" s="249"/>
      <c r="K339" s="249"/>
    </row>
    <row r="340" spans="1:11" s="328" customFormat="1" ht="17.100000000000001" customHeight="1">
      <c r="A340" s="329"/>
      <c r="B340" s="81"/>
      <c r="C340" s="81"/>
      <c r="D340" s="81"/>
      <c r="E340" s="81"/>
      <c r="F340" s="81"/>
      <c r="G340" s="81"/>
      <c r="H340" s="81"/>
      <c r="I340" s="250"/>
      <c r="J340" s="249"/>
      <c r="K340" s="249"/>
    </row>
    <row r="341" spans="1:11" s="328" customFormat="1" ht="17.100000000000001" customHeight="1">
      <c r="A341" s="329"/>
      <c r="B341" s="81"/>
      <c r="C341" s="81"/>
      <c r="D341" s="81"/>
      <c r="E341" s="81"/>
      <c r="F341" s="81"/>
      <c r="G341" s="81"/>
      <c r="H341" s="81"/>
      <c r="I341" s="250"/>
      <c r="J341" s="249"/>
      <c r="K341" s="249"/>
    </row>
    <row r="342" spans="1:11" s="328" customFormat="1" ht="17.100000000000001" customHeight="1">
      <c r="A342" s="329"/>
      <c r="B342" s="81"/>
      <c r="C342" s="81"/>
      <c r="D342" s="81"/>
      <c r="E342" s="81"/>
      <c r="F342" s="81"/>
      <c r="G342" s="81"/>
      <c r="H342" s="81"/>
      <c r="I342" s="250"/>
      <c r="J342" s="249"/>
      <c r="K342" s="249"/>
    </row>
    <row r="343" spans="1:11" s="328" customFormat="1" ht="17.100000000000001" customHeight="1">
      <c r="A343" s="329"/>
      <c r="B343" s="81"/>
      <c r="C343" s="81"/>
      <c r="D343" s="81"/>
      <c r="E343" s="81"/>
      <c r="F343" s="81"/>
      <c r="G343" s="81"/>
      <c r="H343" s="81"/>
      <c r="I343" s="250"/>
      <c r="J343" s="249"/>
      <c r="K343" s="249"/>
    </row>
    <row r="344" spans="1:11" s="328" customFormat="1" ht="17.100000000000001" customHeight="1">
      <c r="A344" s="329"/>
      <c r="B344" s="81"/>
      <c r="C344" s="81"/>
      <c r="D344" s="81"/>
      <c r="E344" s="81"/>
      <c r="F344" s="81"/>
      <c r="G344" s="81"/>
      <c r="H344" s="81"/>
      <c r="I344" s="250"/>
      <c r="J344" s="249"/>
      <c r="K344" s="249"/>
    </row>
    <row r="345" spans="1:11" s="328" customFormat="1" ht="17.100000000000001" customHeight="1">
      <c r="A345" s="329"/>
      <c r="B345" s="81"/>
      <c r="C345" s="81"/>
      <c r="D345" s="81"/>
      <c r="E345" s="81"/>
      <c r="F345" s="81"/>
      <c r="G345" s="81"/>
      <c r="H345" s="81"/>
      <c r="I345" s="250"/>
      <c r="J345" s="249"/>
      <c r="K345" s="249"/>
    </row>
    <row r="346" spans="1:11" s="327" customFormat="1" ht="17.100000000000001" customHeight="1">
      <c r="A346" s="395">
        <v>20</v>
      </c>
      <c r="B346" s="84"/>
      <c r="C346" s="84" t="s">
        <v>804</v>
      </c>
      <c r="D346" s="47"/>
      <c r="E346" s="47"/>
      <c r="F346" s="47"/>
      <c r="G346" s="47"/>
      <c r="H346" s="47"/>
      <c r="I346" s="226"/>
      <c r="J346" s="235"/>
      <c r="K346" s="86"/>
    </row>
    <row r="347" spans="1:11" ht="28.5">
      <c r="I347" s="347" t="s">
        <v>806</v>
      </c>
      <c r="J347" s="355"/>
      <c r="K347" s="347" t="s">
        <v>805</v>
      </c>
    </row>
    <row r="348" spans="1:11" ht="17.100000000000001" customHeight="1">
      <c r="I348" s="348" t="s">
        <v>397</v>
      </c>
      <c r="J348" s="83"/>
      <c r="K348" s="348" t="s">
        <v>397</v>
      </c>
    </row>
    <row r="349" spans="1:11" ht="18" customHeight="1">
      <c r="A349" s="239"/>
      <c r="B349" s="76"/>
      <c r="C349" s="76" t="s">
        <v>807</v>
      </c>
      <c r="I349" s="101">
        <v>0</v>
      </c>
      <c r="J349" s="267"/>
      <c r="K349" s="101">
        <v>1476523000</v>
      </c>
    </row>
    <row r="350" spans="1:11" ht="18" customHeight="1">
      <c r="A350" s="80"/>
      <c r="B350" s="81"/>
      <c r="C350" s="76" t="s">
        <v>808</v>
      </c>
      <c r="I350" s="101">
        <v>207742821956</v>
      </c>
      <c r="J350" s="267"/>
      <c r="K350" s="101">
        <v>99067293914</v>
      </c>
    </row>
    <row r="351" spans="1:11" ht="18" customHeight="1">
      <c r="A351" s="80"/>
      <c r="B351" s="81"/>
      <c r="C351" s="76" t="s">
        <v>809</v>
      </c>
      <c r="I351" s="101">
        <v>106292990718</v>
      </c>
      <c r="J351" s="267"/>
      <c r="K351" s="101">
        <v>0</v>
      </c>
    </row>
    <row r="352" spans="1:11" ht="18" customHeight="1" thickBot="1">
      <c r="C352" s="75" t="s">
        <v>369</v>
      </c>
      <c r="I352" s="241">
        <f>I350+I351</f>
        <v>314035812674</v>
      </c>
      <c r="J352" s="271"/>
      <c r="K352" s="241">
        <f>K349+K350</f>
        <v>100543816914</v>
      </c>
    </row>
    <row r="353" spans="1:11" ht="13.5" customHeight="1" thickTop="1">
      <c r="A353" s="451"/>
      <c r="C353" s="75"/>
      <c r="I353" s="234"/>
      <c r="K353" s="234"/>
    </row>
    <row r="354" spans="1:11" s="327" customFormat="1" ht="17.100000000000001" customHeight="1">
      <c r="A354" s="244" t="s">
        <v>810</v>
      </c>
      <c r="B354" s="84"/>
      <c r="C354" s="84" t="s">
        <v>811</v>
      </c>
      <c r="D354" s="47"/>
      <c r="E354" s="47"/>
      <c r="F354" s="47"/>
      <c r="G354" s="47"/>
      <c r="H354" s="47"/>
      <c r="I354" s="226"/>
      <c r="J354" s="235"/>
      <c r="K354" s="86"/>
    </row>
    <row r="355" spans="1:11" ht="28.5">
      <c r="A355" s="405">
        <v>1</v>
      </c>
      <c r="C355" s="75" t="s">
        <v>789</v>
      </c>
      <c r="I355" s="347" t="str">
        <f>I347</f>
        <v>Từ 1/1/2015 đến 30/6/2015</v>
      </c>
      <c r="J355" s="254"/>
      <c r="K355" s="236" t="str">
        <f>K347</f>
        <v>Từ 1/1/2014 dến 30/6/2014</v>
      </c>
    </row>
    <row r="356" spans="1:11" ht="19.5" customHeight="1">
      <c r="A356" s="405"/>
      <c r="I356" s="237" t="s">
        <v>397</v>
      </c>
      <c r="J356" s="225"/>
      <c r="K356" s="237" t="s">
        <v>397</v>
      </c>
    </row>
    <row r="357" spans="1:11" ht="19.5" customHeight="1">
      <c r="A357" s="405"/>
      <c r="C357" s="76" t="s">
        <v>812</v>
      </c>
      <c r="I357" s="67"/>
      <c r="J357" s="248"/>
      <c r="K357" s="248"/>
    </row>
    <row r="358" spans="1:11" ht="19.5" customHeight="1">
      <c r="A358" s="239"/>
      <c r="B358" s="76"/>
      <c r="C358" s="76" t="s">
        <v>813</v>
      </c>
      <c r="I358" s="67">
        <v>227985497417</v>
      </c>
      <c r="J358" s="248"/>
      <c r="K358" s="248">
        <v>67707116145</v>
      </c>
    </row>
    <row r="359" spans="1:11" ht="19.5" customHeight="1">
      <c r="A359" s="239"/>
      <c r="B359" s="76"/>
      <c r="C359" s="76" t="s">
        <v>604</v>
      </c>
      <c r="I359" s="101">
        <v>71931687805</v>
      </c>
      <c r="J359" s="267"/>
      <c r="K359" s="267">
        <v>33094735920</v>
      </c>
    </row>
    <row r="360" spans="1:11" ht="19.5" customHeight="1">
      <c r="A360" s="239"/>
      <c r="B360" s="76"/>
      <c r="C360" s="76" t="s">
        <v>341</v>
      </c>
      <c r="I360" s="101"/>
      <c r="J360" s="267"/>
      <c r="K360" s="267">
        <f>K361</f>
        <v>258035151</v>
      </c>
    </row>
    <row r="361" spans="1:11" ht="15" customHeight="1">
      <c r="A361" s="405"/>
      <c r="C361" s="485" t="s">
        <v>814</v>
      </c>
      <c r="I361" s="101"/>
      <c r="J361" s="267"/>
      <c r="K361" s="267">
        <v>258035151</v>
      </c>
    </row>
    <row r="362" spans="1:11" ht="15" customHeight="1" thickBot="1">
      <c r="A362" s="405"/>
      <c r="C362" s="75" t="s">
        <v>369</v>
      </c>
      <c r="I362" s="251">
        <f>SUM(I358:I361)</f>
        <v>299917185222</v>
      </c>
      <c r="K362" s="251">
        <f>K358+K359-K360</f>
        <v>100543816914</v>
      </c>
    </row>
    <row r="363" spans="1:11" ht="17.100000000000001" customHeight="1" thickTop="1">
      <c r="A363" s="405"/>
      <c r="C363" s="75"/>
      <c r="I363" s="234"/>
      <c r="K363" s="234"/>
    </row>
    <row r="364" spans="1:11" ht="18" customHeight="1">
      <c r="A364" s="397">
        <v>2</v>
      </c>
      <c r="C364" s="75" t="s">
        <v>342</v>
      </c>
      <c r="I364" s="234"/>
      <c r="K364" s="234"/>
    </row>
    <row r="365" spans="1:11" ht="28.5">
      <c r="C365" s="75"/>
      <c r="I365" s="347" t="str">
        <f>I355</f>
        <v>Từ 1/1/2015 đến 30/6/2015</v>
      </c>
      <c r="J365" s="355"/>
      <c r="K365" s="347" t="str">
        <f>K355</f>
        <v>Từ 1/1/2014 dến 30/6/2014</v>
      </c>
    </row>
    <row r="366" spans="1:11" ht="18" customHeight="1">
      <c r="C366" s="75"/>
      <c r="I366" s="348" t="s">
        <v>397</v>
      </c>
      <c r="J366" s="83"/>
      <c r="K366" s="348" t="s">
        <v>397</v>
      </c>
    </row>
    <row r="367" spans="1:11" ht="18" customHeight="1">
      <c r="A367" s="239"/>
      <c r="B367" s="76"/>
      <c r="C367" s="76" t="s">
        <v>652</v>
      </c>
      <c r="I367" s="101">
        <v>128827314413</v>
      </c>
      <c r="J367" s="267"/>
      <c r="K367" s="403">
        <v>51300167098</v>
      </c>
    </row>
    <row r="368" spans="1:11" ht="18" customHeight="1">
      <c r="A368" s="239"/>
      <c r="B368" s="76"/>
      <c r="C368" s="76" t="s">
        <v>653</v>
      </c>
      <c r="I368" s="101">
        <v>46568718421</v>
      </c>
      <c r="J368" s="267"/>
      <c r="K368" s="267">
        <v>11287981169</v>
      </c>
    </row>
    <row r="369" spans="1:11" ht="16.5" customHeight="1" thickBot="1">
      <c r="C369" s="75" t="s">
        <v>369</v>
      </c>
      <c r="I369" s="351">
        <f>I367+I368</f>
        <v>175396032834</v>
      </c>
      <c r="J369" s="351">
        <f>J367+J368</f>
        <v>0</v>
      </c>
      <c r="K369" s="351">
        <f>K367+K368</f>
        <v>62588148267</v>
      </c>
    </row>
    <row r="370" spans="1:11" ht="18" customHeight="1" thickTop="1">
      <c r="C370" s="75"/>
      <c r="I370" s="234"/>
      <c r="K370" s="234"/>
    </row>
    <row r="371" spans="1:11" ht="18" customHeight="1">
      <c r="A371" s="74">
        <v>4</v>
      </c>
      <c r="C371" s="84" t="s">
        <v>352</v>
      </c>
      <c r="I371" s="234"/>
      <c r="K371" s="234"/>
    </row>
    <row r="372" spans="1:11" ht="28.5">
      <c r="C372" s="75"/>
      <c r="I372" s="347" t="str">
        <f>I365</f>
        <v>Từ 1/1/2015 đến 30/6/2015</v>
      </c>
      <c r="J372" s="355"/>
      <c r="K372" s="347" t="str">
        <f>K365</f>
        <v>Từ 1/1/2014 dến 30/6/2014</v>
      </c>
    </row>
    <row r="373" spans="1:11" ht="17.25" customHeight="1">
      <c r="C373" s="75"/>
      <c r="I373" s="348" t="s">
        <v>397</v>
      </c>
      <c r="J373" s="83"/>
      <c r="K373" s="348" t="s">
        <v>397</v>
      </c>
    </row>
    <row r="374" spans="1:11" ht="18" customHeight="1">
      <c r="A374" s="239"/>
      <c r="B374" s="76"/>
      <c r="C374" s="76" t="s">
        <v>423</v>
      </c>
      <c r="I374" s="101">
        <v>5105970611</v>
      </c>
      <c r="J374" s="267"/>
      <c r="K374" s="267">
        <v>89881743</v>
      </c>
    </row>
    <row r="375" spans="1:11" ht="18" customHeight="1" thickBot="1">
      <c r="C375" s="75" t="s">
        <v>369</v>
      </c>
      <c r="I375" s="241">
        <f>SUM(I374:I374)</f>
        <v>5105970611</v>
      </c>
      <c r="J375" s="350"/>
      <c r="K375" s="241">
        <f>SUM(K374:K374)</f>
        <v>89881743</v>
      </c>
    </row>
    <row r="376" spans="1:11" ht="15" customHeight="1" thickTop="1">
      <c r="C376" s="75"/>
      <c r="I376" s="234"/>
      <c r="K376" s="234"/>
    </row>
    <row r="377" spans="1:11" ht="16.5" customHeight="1">
      <c r="A377" s="74">
        <v>5</v>
      </c>
      <c r="C377" s="84" t="s">
        <v>353</v>
      </c>
      <c r="I377" s="234"/>
      <c r="K377" s="234"/>
    </row>
    <row r="378" spans="1:11" ht="28.5">
      <c r="C378" s="75"/>
      <c r="I378" s="347" t="str">
        <f>I372</f>
        <v>Từ 1/1/2015 đến 30/6/2015</v>
      </c>
      <c r="J378" s="355"/>
      <c r="K378" s="347" t="str">
        <f>K372</f>
        <v>Từ 1/1/2014 dến 30/6/2014</v>
      </c>
    </row>
    <row r="379" spans="1:11" ht="18" customHeight="1">
      <c r="C379" s="75"/>
      <c r="I379" s="348" t="s">
        <v>397</v>
      </c>
      <c r="J379" s="83"/>
      <c r="K379" s="348" t="s">
        <v>397</v>
      </c>
    </row>
    <row r="380" spans="1:11" ht="18" customHeight="1">
      <c r="A380" s="239"/>
      <c r="B380" s="76"/>
      <c r="C380" s="76" t="s">
        <v>62</v>
      </c>
      <c r="I380" s="101">
        <v>6470194356</v>
      </c>
      <c r="J380" s="350"/>
      <c r="K380" s="267">
        <v>5117657505</v>
      </c>
    </row>
    <row r="381" spans="1:11" ht="18" customHeight="1">
      <c r="A381" s="239"/>
      <c r="B381" s="76"/>
      <c r="C381" s="76" t="s">
        <v>478</v>
      </c>
      <c r="I381" s="101">
        <v>43882021</v>
      </c>
      <c r="J381" s="350"/>
      <c r="K381" s="267">
        <v>0</v>
      </c>
    </row>
    <row r="382" spans="1:11" ht="18" customHeight="1" thickBot="1">
      <c r="C382" s="75" t="s">
        <v>369</v>
      </c>
      <c r="I382" s="241">
        <f>SUM(I380:I381)</f>
        <v>6514076377</v>
      </c>
      <c r="J382" s="350"/>
      <c r="K382" s="241">
        <f>SUM(K380:K381)</f>
        <v>5117657505</v>
      </c>
    </row>
    <row r="383" spans="1:11" ht="18" customHeight="1" thickTop="1">
      <c r="C383" s="75"/>
      <c r="I383" s="234"/>
      <c r="K383" s="234"/>
    </row>
    <row r="384" spans="1:11" ht="18" hidden="1" customHeight="1">
      <c r="A384" s="74">
        <v>6</v>
      </c>
      <c r="C384" s="84" t="s">
        <v>343</v>
      </c>
      <c r="I384" s="234"/>
      <c r="K384" s="234"/>
    </row>
    <row r="385" spans="1:11" ht="28.5" hidden="1">
      <c r="A385" s="451"/>
      <c r="C385" s="75"/>
      <c r="I385" s="347" t="str">
        <f>I378</f>
        <v>Từ 1/1/2015 đến 30/6/2015</v>
      </c>
      <c r="J385" s="355"/>
      <c r="K385" s="347" t="str">
        <f>K378</f>
        <v>Từ 1/1/2014 dến 30/6/2014</v>
      </c>
    </row>
    <row r="386" spans="1:11" ht="18" hidden="1" customHeight="1">
      <c r="A386" s="451"/>
      <c r="C386" s="75"/>
      <c r="I386" s="348" t="s">
        <v>397</v>
      </c>
      <c r="J386" s="83"/>
      <c r="K386" s="348" t="s">
        <v>397</v>
      </c>
    </row>
    <row r="387" spans="1:11" ht="18" hidden="1" customHeight="1">
      <c r="A387" s="451"/>
      <c r="C387" s="76" t="s">
        <v>600</v>
      </c>
      <c r="I387" s="234">
        <v>0</v>
      </c>
      <c r="K387" s="79">
        <v>0</v>
      </c>
    </row>
    <row r="388" spans="1:11" ht="18" hidden="1" customHeight="1">
      <c r="A388" s="451"/>
      <c r="C388" s="76" t="s">
        <v>601</v>
      </c>
      <c r="I388" s="234">
        <v>0</v>
      </c>
      <c r="K388" s="234"/>
    </row>
    <row r="389" spans="1:11" ht="18" hidden="1" customHeight="1">
      <c r="A389" s="451"/>
      <c r="C389" s="76" t="s">
        <v>611</v>
      </c>
      <c r="I389" s="79">
        <v>74125759</v>
      </c>
      <c r="K389" s="79">
        <v>282476579</v>
      </c>
    </row>
    <row r="390" spans="1:11" ht="18" hidden="1" customHeight="1" thickBot="1">
      <c r="A390" s="451"/>
      <c r="C390" s="75" t="s">
        <v>369</v>
      </c>
      <c r="I390" s="241">
        <f>SUM(I387:I389)</f>
        <v>74125759</v>
      </c>
      <c r="J390" s="238">
        <f t="shared" ref="J390" si="27">SUM(J387:J389)</f>
        <v>0</v>
      </c>
      <c r="K390" s="241">
        <f>SUM(K387:K389)</f>
        <v>282476579</v>
      </c>
    </row>
    <row r="391" spans="1:11" ht="18" hidden="1" customHeight="1" thickTop="1">
      <c r="A391" s="451"/>
      <c r="I391" s="234"/>
      <c r="K391" s="234"/>
    </row>
    <row r="392" spans="1:11" ht="18" hidden="1" customHeight="1">
      <c r="A392" s="74">
        <v>7</v>
      </c>
      <c r="C392" s="84" t="s">
        <v>354</v>
      </c>
      <c r="I392" s="234"/>
      <c r="K392" s="234"/>
    </row>
    <row r="393" spans="1:11" ht="28.5" hidden="1">
      <c r="A393" s="451"/>
      <c r="C393" s="75"/>
      <c r="I393" s="347" t="str">
        <f>I385</f>
        <v>Từ 1/1/2015 đến 30/6/2015</v>
      </c>
      <c r="J393" s="355"/>
      <c r="K393" s="347" t="str">
        <f>K385</f>
        <v>Từ 1/1/2014 dến 30/6/2014</v>
      </c>
    </row>
    <row r="394" spans="1:11" ht="18" hidden="1" customHeight="1">
      <c r="A394" s="451"/>
      <c r="C394" s="75"/>
      <c r="I394" s="348" t="s">
        <v>397</v>
      </c>
      <c r="J394" s="83"/>
      <c r="K394" s="348" t="s">
        <v>397</v>
      </c>
    </row>
    <row r="395" spans="1:11" ht="18" hidden="1" customHeight="1">
      <c r="A395" s="451"/>
      <c r="C395" s="76" t="s">
        <v>605</v>
      </c>
      <c r="I395" s="238">
        <v>0</v>
      </c>
      <c r="J395" s="83"/>
      <c r="K395" s="238"/>
    </row>
    <row r="396" spans="1:11" ht="18" hidden="1" customHeight="1">
      <c r="A396" s="451"/>
      <c r="C396" s="76" t="s">
        <v>606</v>
      </c>
      <c r="I396" s="238">
        <v>0</v>
      </c>
      <c r="K396" s="79"/>
    </row>
    <row r="397" spans="1:11" ht="18" hidden="1" customHeight="1">
      <c r="A397" s="451"/>
      <c r="C397" s="76" t="s">
        <v>607</v>
      </c>
      <c r="I397" s="101">
        <v>128177588</v>
      </c>
      <c r="K397" s="79">
        <v>245340887</v>
      </c>
    </row>
    <row r="398" spans="1:11" ht="18" hidden="1" customHeight="1" thickBot="1">
      <c r="A398" s="451"/>
      <c r="C398" s="75" t="s">
        <v>369</v>
      </c>
      <c r="I398" s="241">
        <f>SUM(I394:I397)</f>
        <v>128177588</v>
      </c>
      <c r="J398" s="350"/>
      <c r="K398" s="241">
        <f>SUM(K396:K397)</f>
        <v>245340887</v>
      </c>
    </row>
    <row r="399" spans="1:11" ht="18" hidden="1" customHeight="1" thickTop="1">
      <c r="A399" s="451"/>
      <c r="C399" s="75"/>
      <c r="I399" s="234"/>
      <c r="K399" s="234"/>
    </row>
    <row r="400" spans="1:11" ht="18" hidden="1" customHeight="1">
      <c r="A400" s="74">
        <v>8</v>
      </c>
      <c r="C400" s="84" t="s">
        <v>602</v>
      </c>
      <c r="I400" s="234"/>
      <c r="K400" s="234"/>
    </row>
    <row r="401" spans="1:11" ht="28.5" hidden="1">
      <c r="A401" s="451"/>
      <c r="C401" s="75"/>
      <c r="I401" s="347" t="str">
        <f>I393</f>
        <v>Từ 1/1/2015 đến 30/6/2015</v>
      </c>
      <c r="J401" s="355"/>
      <c r="K401" s="347" t="str">
        <f>K393</f>
        <v>Từ 1/1/2014 dến 30/6/2014</v>
      </c>
    </row>
    <row r="402" spans="1:11" ht="18" hidden="1" customHeight="1">
      <c r="A402" s="451"/>
      <c r="C402" s="75"/>
      <c r="I402" s="348" t="s">
        <v>397</v>
      </c>
      <c r="J402" s="83"/>
      <c r="K402" s="348" t="s">
        <v>397</v>
      </c>
    </row>
    <row r="403" spans="1:11" s="76" customFormat="1" ht="18" hidden="1" customHeight="1">
      <c r="A403" s="239" t="s">
        <v>570</v>
      </c>
      <c r="C403" s="76" t="s">
        <v>608</v>
      </c>
      <c r="I403" s="101">
        <v>8139162089</v>
      </c>
      <c r="J403" s="271"/>
      <c r="K403" s="101">
        <v>5128832407</v>
      </c>
    </row>
    <row r="404" spans="1:11" s="76" customFormat="1" ht="18" hidden="1" customHeight="1">
      <c r="A404" s="239" t="s">
        <v>571</v>
      </c>
      <c r="C404" s="76" t="s">
        <v>609</v>
      </c>
      <c r="I404" s="101">
        <v>610434883</v>
      </c>
      <c r="J404" s="271"/>
      <c r="K404" s="101">
        <v>95485547</v>
      </c>
    </row>
    <row r="405" spans="1:11" s="76" customFormat="1" ht="18" hidden="1" customHeight="1">
      <c r="A405" s="239" t="s">
        <v>573</v>
      </c>
      <c r="C405" s="76" t="s">
        <v>610</v>
      </c>
      <c r="I405" s="101">
        <v>0</v>
      </c>
      <c r="J405" s="271"/>
      <c r="K405" s="101"/>
    </row>
    <row r="406" spans="1:11" ht="18" hidden="1" customHeight="1" thickBot="1">
      <c r="A406" s="451"/>
      <c r="C406" s="75" t="s">
        <v>369</v>
      </c>
      <c r="I406" s="241">
        <f>SUM(I403:J405)</f>
        <v>8749596972</v>
      </c>
      <c r="J406" s="350"/>
      <c r="K406" s="241">
        <f>SUM(K403:K405)</f>
        <v>5224317954</v>
      </c>
    </row>
    <row r="407" spans="1:11" s="76" customFormat="1" ht="18" hidden="1" customHeight="1" thickTop="1">
      <c r="A407" s="239"/>
      <c r="I407" s="79"/>
      <c r="J407" s="68"/>
      <c r="K407" s="79"/>
    </row>
    <row r="408" spans="1:11" ht="18" hidden="1" customHeight="1">
      <c r="A408" s="451"/>
      <c r="C408" s="75"/>
      <c r="I408" s="234"/>
      <c r="K408" s="234"/>
    </row>
    <row r="409" spans="1:11" ht="18" hidden="1" customHeight="1">
      <c r="A409" s="74">
        <v>9</v>
      </c>
      <c r="C409" s="84" t="s">
        <v>603</v>
      </c>
      <c r="I409" s="234"/>
      <c r="K409" s="234"/>
    </row>
    <row r="410" spans="1:11" ht="28.5" hidden="1">
      <c r="A410" s="451"/>
      <c r="C410" s="75"/>
      <c r="I410" s="347" t="str">
        <f>I401</f>
        <v>Từ 1/1/2015 đến 30/6/2015</v>
      </c>
      <c r="J410" s="355"/>
      <c r="K410" s="347" t="str">
        <f>K401</f>
        <v>Từ 1/1/2014 dến 30/6/2014</v>
      </c>
    </row>
    <row r="411" spans="1:11" ht="18" hidden="1" customHeight="1">
      <c r="A411" s="451"/>
      <c r="C411" s="75"/>
      <c r="I411" s="348" t="s">
        <v>397</v>
      </c>
      <c r="J411" s="83"/>
      <c r="K411" s="348" t="s">
        <v>397</v>
      </c>
    </row>
    <row r="412" spans="1:11" ht="18" hidden="1" customHeight="1" thickBot="1">
      <c r="A412" s="451"/>
      <c r="C412" s="75" t="s">
        <v>369</v>
      </c>
      <c r="I412" s="241">
        <v>15818031348</v>
      </c>
      <c r="J412" s="350"/>
      <c r="K412" s="241">
        <v>1982429259</v>
      </c>
    </row>
    <row r="413" spans="1:11" ht="18" hidden="1" customHeight="1" thickTop="1">
      <c r="A413" s="451"/>
      <c r="C413" s="75"/>
      <c r="I413" s="234"/>
      <c r="K413" s="234"/>
    </row>
    <row r="414" spans="1:11" ht="18" hidden="1" customHeight="1">
      <c r="A414" s="74">
        <v>10</v>
      </c>
      <c r="B414" s="85" t="s">
        <v>480</v>
      </c>
      <c r="C414" s="75"/>
      <c r="I414" s="234"/>
      <c r="K414" s="234"/>
    </row>
    <row r="415" spans="1:11" ht="28.5" hidden="1">
      <c r="C415" s="396"/>
      <c r="D415" s="396"/>
      <c r="E415" s="396"/>
      <c r="F415" s="396"/>
      <c r="G415" s="396"/>
      <c r="H415" s="396"/>
      <c r="I415" s="347" t="str">
        <f>I410</f>
        <v>Từ 1/1/2015 đến 30/6/2015</v>
      </c>
      <c r="J415" s="355"/>
      <c r="K415" s="347" t="str">
        <f>K410</f>
        <v>Từ 1/1/2014 dến 30/6/2014</v>
      </c>
    </row>
    <row r="416" spans="1:11" ht="18" hidden="1" customHeight="1">
      <c r="C416" s="396"/>
      <c r="D416" s="396"/>
      <c r="E416" s="396"/>
      <c r="F416" s="396"/>
      <c r="G416" s="396"/>
      <c r="H416" s="396"/>
      <c r="I416" s="382" t="s">
        <v>397</v>
      </c>
      <c r="J416" s="381"/>
      <c r="K416" s="382" t="s">
        <v>397</v>
      </c>
    </row>
    <row r="417" spans="1:11" ht="28.5" hidden="1" customHeight="1">
      <c r="C417" s="772" t="s">
        <v>479</v>
      </c>
      <c r="D417" s="772"/>
      <c r="E417" s="772"/>
      <c r="F417" s="772"/>
      <c r="G417" s="772"/>
      <c r="H417" s="772"/>
      <c r="I417" s="78">
        <f>BCKQKD!G34</f>
        <v>-161864474</v>
      </c>
      <c r="J417" s="161"/>
      <c r="K417" s="78">
        <v>-101414657</v>
      </c>
    </row>
    <row r="418" spans="1:11" ht="16.5" hidden="1" customHeight="1" thickBot="1">
      <c r="C418" s="5" t="s">
        <v>369</v>
      </c>
      <c r="D418" s="383"/>
      <c r="E418" s="383"/>
      <c r="F418" s="383"/>
      <c r="G418" s="383"/>
      <c r="H418" s="383"/>
      <c r="I418" s="384">
        <f>I417</f>
        <v>-161864474</v>
      </c>
      <c r="J418" s="385"/>
      <c r="K418" s="384">
        <f>K417</f>
        <v>-101414657</v>
      </c>
    </row>
    <row r="419" spans="1:11" ht="18" hidden="1" customHeight="1" thickTop="1">
      <c r="C419" s="75"/>
      <c r="I419" s="234"/>
      <c r="K419" s="234"/>
    </row>
    <row r="420" spans="1:11" ht="17.100000000000001" hidden="1" customHeight="1">
      <c r="A420" s="74">
        <v>11</v>
      </c>
      <c r="C420" s="85" t="s">
        <v>7</v>
      </c>
      <c r="D420" s="253"/>
      <c r="E420" s="253"/>
      <c r="F420" s="253"/>
      <c r="G420" s="253"/>
      <c r="I420" s="234"/>
      <c r="K420" s="234"/>
    </row>
    <row r="421" spans="1:11" ht="28.5" hidden="1">
      <c r="C421" s="85"/>
      <c r="D421" s="253"/>
      <c r="E421" s="253"/>
      <c r="F421" s="253"/>
      <c r="G421" s="253"/>
      <c r="I421" s="347" t="str">
        <f>I415</f>
        <v>Từ 1/1/2015 đến 30/6/2015</v>
      </c>
      <c r="J421" s="355"/>
      <c r="K421" s="347" t="str">
        <f>K415</f>
        <v>Từ 1/1/2014 dến 30/6/2014</v>
      </c>
    </row>
    <row r="422" spans="1:11" ht="17.100000000000001" hidden="1" customHeight="1">
      <c r="C422" s="85"/>
      <c r="D422" s="253"/>
      <c r="E422" s="253"/>
      <c r="F422" s="253"/>
      <c r="G422" s="253"/>
      <c r="I422" s="348" t="s">
        <v>397</v>
      </c>
      <c r="J422" s="83"/>
      <c r="K422" s="348" t="s">
        <v>397</v>
      </c>
    </row>
    <row r="423" spans="1:11" ht="17.100000000000001" hidden="1" customHeight="1">
      <c r="C423" s="255" t="s">
        <v>8</v>
      </c>
      <c r="D423" s="253"/>
      <c r="E423" s="253"/>
      <c r="F423" s="253"/>
      <c r="G423" s="253"/>
      <c r="I423" s="349">
        <f>BCKQKD!G37</f>
        <v>37144555139</v>
      </c>
      <c r="J423" s="350"/>
      <c r="K423" s="349">
        <f>BCKQKD!I37</f>
        <v>6201769273</v>
      </c>
    </row>
    <row r="424" spans="1:11" ht="45.75" hidden="1" customHeight="1">
      <c r="C424" s="769" t="s">
        <v>23</v>
      </c>
      <c r="D424" s="770"/>
      <c r="E424" s="770"/>
      <c r="F424" s="770"/>
      <c r="G424" s="770"/>
      <c r="I424" s="352">
        <f>I425+I426</f>
        <v>0</v>
      </c>
      <c r="J424" s="350"/>
      <c r="K424" s="352">
        <v>0</v>
      </c>
    </row>
    <row r="425" spans="1:11" ht="14.25" hidden="1" customHeight="1">
      <c r="C425" s="256" t="s">
        <v>9</v>
      </c>
      <c r="D425" s="253"/>
      <c r="E425" s="253"/>
      <c r="F425" s="253"/>
      <c r="G425" s="253"/>
      <c r="I425" s="352">
        <v>0</v>
      </c>
      <c r="J425" s="350"/>
      <c r="K425" s="349">
        <v>0</v>
      </c>
    </row>
    <row r="426" spans="1:11" ht="14.25" hidden="1" customHeight="1">
      <c r="C426" s="256" t="s">
        <v>10</v>
      </c>
      <c r="D426" s="253"/>
      <c r="E426" s="253"/>
      <c r="F426" s="253"/>
      <c r="G426" s="253"/>
      <c r="I426" s="352">
        <v>0</v>
      </c>
      <c r="J426" s="350"/>
      <c r="K426" s="349">
        <v>0</v>
      </c>
    </row>
    <row r="427" spans="1:11" ht="30" hidden="1" customHeight="1">
      <c r="C427" s="769" t="s">
        <v>11</v>
      </c>
      <c r="D427" s="769"/>
      <c r="E427" s="769"/>
      <c r="F427" s="769"/>
      <c r="G427" s="769"/>
      <c r="I427" s="349">
        <f>I423-I424</f>
        <v>37144555139</v>
      </c>
      <c r="J427" s="350"/>
      <c r="K427" s="349">
        <f>K423-K424</f>
        <v>6201769273</v>
      </c>
    </row>
    <row r="428" spans="1:11" ht="14.25" hidden="1" customHeight="1">
      <c r="C428" s="255" t="s">
        <v>12</v>
      </c>
      <c r="D428" s="253"/>
      <c r="E428" s="253"/>
      <c r="F428" s="253"/>
      <c r="G428" s="253"/>
      <c r="I428" s="399">
        <v>64430307</v>
      </c>
      <c r="J428" s="350"/>
      <c r="K428" s="399">
        <v>34311998</v>
      </c>
    </row>
    <row r="429" spans="1:11" ht="14.25" hidden="1" customHeight="1">
      <c r="C429" s="255" t="s">
        <v>7</v>
      </c>
      <c r="D429" s="253"/>
      <c r="E429" s="253"/>
      <c r="F429" s="253"/>
      <c r="G429" s="253"/>
      <c r="I429" s="349">
        <f>I427/I428</f>
        <v>576.50749885453752</v>
      </c>
      <c r="J429" s="350"/>
      <c r="K429" s="349">
        <f>K427/K428</f>
        <v>180.74637545152572</v>
      </c>
    </row>
    <row r="430" spans="1:11" ht="18" hidden="1" customHeight="1">
      <c r="C430" s="255"/>
      <c r="D430" s="253"/>
      <c r="E430" s="253"/>
      <c r="F430" s="253"/>
      <c r="G430" s="253"/>
      <c r="K430" s="79"/>
    </row>
    <row r="431" spans="1:11" ht="15.95" hidden="1" customHeight="1">
      <c r="C431" s="393"/>
      <c r="D431" s="363"/>
      <c r="E431" s="363"/>
      <c r="F431" s="363"/>
      <c r="G431" s="404"/>
      <c r="H431" s="363"/>
      <c r="I431" s="363"/>
      <c r="J431" s="363"/>
      <c r="K431" s="363"/>
    </row>
    <row r="432" spans="1:11" ht="1.5" customHeight="1"/>
    <row r="433" spans="1:11">
      <c r="F433" s="260"/>
      <c r="G433" s="781" t="str">
        <f>'Bang CDKT'!G155</f>
        <v>Hà Nội, ngày 13 tháng 8 năm 2015</v>
      </c>
      <c r="H433" s="781"/>
      <c r="I433" s="781"/>
      <c r="J433" s="781"/>
      <c r="K433" s="781"/>
    </row>
    <row r="434" spans="1:11" ht="20.25" customHeight="1">
      <c r="D434" s="261"/>
      <c r="E434" s="261"/>
      <c r="F434" s="261"/>
      <c r="H434" s="262"/>
      <c r="I434" s="263" t="s">
        <v>29</v>
      </c>
      <c r="J434" s="264"/>
      <c r="K434" s="264"/>
    </row>
    <row r="435" spans="1:11">
      <c r="A435" s="782" t="str">
        <f>'Bang CDKT'!A157</f>
        <v xml:space="preserve">         Người lập                                  Kế toán trưởng</v>
      </c>
      <c r="B435" s="782"/>
      <c r="C435" s="782"/>
      <c r="D435" s="782"/>
      <c r="E435" s="782"/>
      <c r="F435" s="782"/>
      <c r="G435" s="782"/>
      <c r="H435" s="75"/>
      <c r="I435" s="780" t="s">
        <v>6</v>
      </c>
      <c r="J435" s="780"/>
      <c r="K435" s="780"/>
    </row>
    <row r="436" spans="1:11" ht="15.95" customHeight="1"/>
    <row r="437" spans="1:11" ht="15.95" customHeight="1"/>
    <row r="438" spans="1:11" ht="15.95" customHeight="1"/>
    <row r="439" spans="1:11" ht="15.95" customHeight="1"/>
    <row r="440" spans="1:11" ht="21" customHeight="1">
      <c r="C440" s="265"/>
    </row>
    <row r="441" spans="1:11" ht="16.5" customHeight="1">
      <c r="A441" s="783" t="str">
        <f>'Bang CDKT'!A163</f>
        <v>Nguyễn Thu Phương                           Đỗ Thị Thơm</v>
      </c>
      <c r="B441" s="783"/>
      <c r="C441" s="783"/>
      <c r="D441" s="783"/>
      <c r="E441" s="783"/>
      <c r="F441" s="783"/>
      <c r="G441" s="783"/>
      <c r="H441" s="75"/>
      <c r="I441" s="779" t="s">
        <v>566</v>
      </c>
      <c r="J441" s="779"/>
      <c r="K441" s="779"/>
    </row>
  </sheetData>
  <mergeCells count="22">
    <mergeCell ref="C427:G427"/>
    <mergeCell ref="I441:K441"/>
    <mergeCell ref="I435:K435"/>
    <mergeCell ref="G433:K433"/>
    <mergeCell ref="A435:G435"/>
    <mergeCell ref="A441:G441"/>
    <mergeCell ref="A1:G1"/>
    <mergeCell ref="A7:K7"/>
    <mergeCell ref="I3:K3"/>
    <mergeCell ref="C424:G424"/>
    <mergeCell ref="C93:K93"/>
    <mergeCell ref="C417:H417"/>
    <mergeCell ref="C150:C151"/>
    <mergeCell ref="E150:E151"/>
    <mergeCell ref="G150:G151"/>
    <mergeCell ref="I150:I151"/>
    <mergeCell ref="K150:K151"/>
    <mergeCell ref="C173:K173"/>
    <mergeCell ref="E38:G38"/>
    <mergeCell ref="I38:K38"/>
    <mergeCell ref="E83:G83"/>
    <mergeCell ref="I83:K83"/>
  </mergeCells>
  <phoneticPr fontId="0" type="noConversion"/>
  <pageMargins left="0.86614173228346503" right="0.47244094488188998" top="0.47244094488188998" bottom="0.59055118110236204" header="0.196850393700787" footer="0.39370078740157499"/>
  <pageSetup paperSize="9" firstPageNumber="20" orientation="portrait" useFirstPageNumber="1" r:id="rId1"/>
  <headerFooter alignWithMargins="0">
    <oddFooter>&amp;C&amp;10&amp;P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5"/>
  <sheetViews>
    <sheetView topLeftCell="A55" workbookViewId="0">
      <selection activeCell="C75" sqref="C75"/>
    </sheetView>
  </sheetViews>
  <sheetFormatPr defaultColWidth="0" defaultRowHeight="15.75"/>
  <cols>
    <col min="1" max="1" width="2.75" style="560" customWidth="1"/>
    <col min="2" max="2" width="0.5" style="560" customWidth="1"/>
    <col min="3" max="3" width="35.125" style="560" customWidth="1"/>
    <col min="4" max="4" width="0.25" style="560" customWidth="1"/>
    <col min="5" max="5" width="18.25" style="560" customWidth="1"/>
    <col min="6" max="11" width="15.875" style="568" hidden="1" customWidth="1"/>
    <col min="12" max="12" width="0.25" style="560" customWidth="1"/>
    <col min="13" max="18" width="16.625" style="568" hidden="1" customWidth="1"/>
    <col min="19" max="19" width="0.25" style="560" customWidth="1"/>
    <col min="20" max="20" width="15.625" style="560" customWidth="1"/>
    <col min="21" max="26" width="15.25" style="568" hidden="1" customWidth="1"/>
    <col min="27" max="28" width="16.375" style="560" customWidth="1"/>
    <col min="29" max="34" width="14.875" style="568" hidden="1" customWidth="1"/>
    <col min="35" max="35" width="20.625" style="560" hidden="1" customWidth="1"/>
    <col min="36" max="36" width="17.375" style="560" customWidth="1"/>
    <col min="37" max="41" width="14.25" style="568" hidden="1" customWidth="1"/>
    <col min="42" max="42" width="4" style="568" hidden="1" customWidth="1"/>
    <col min="43" max="43" width="4.75" style="560" hidden="1" customWidth="1"/>
    <col min="44" max="44" width="16.375" style="560" hidden="1" customWidth="1"/>
    <col min="45" max="45" width="13.5" style="560" customWidth="1"/>
    <col min="46" max="46" width="13.625" style="560" customWidth="1"/>
    <col min="47" max="47" width="9" style="560" customWidth="1"/>
    <col min="48" max="16384" width="9" style="560" hidden="1"/>
  </cols>
  <sheetData>
    <row r="1" spans="1:48" s="495" customFormat="1" ht="15">
      <c r="A1" s="488" t="s">
        <v>655</v>
      </c>
      <c r="B1" s="488"/>
      <c r="C1" s="488"/>
      <c r="D1" s="488"/>
      <c r="E1" s="488"/>
      <c r="F1" s="489"/>
      <c r="G1" s="489"/>
      <c r="H1" s="489"/>
      <c r="I1" s="489"/>
      <c r="J1" s="489"/>
      <c r="K1" s="489"/>
      <c r="L1" s="488"/>
      <c r="M1" s="489"/>
      <c r="N1" s="489"/>
      <c r="O1" s="489"/>
      <c r="P1" s="489"/>
      <c r="Q1" s="489"/>
      <c r="R1" s="489"/>
      <c r="S1" s="488"/>
      <c r="T1" s="488"/>
      <c r="U1" s="489"/>
      <c r="V1" s="489"/>
      <c r="W1" s="489"/>
      <c r="X1" s="489"/>
      <c r="Y1" s="489"/>
      <c r="Z1" s="489"/>
      <c r="AA1" s="490"/>
      <c r="AB1" s="490"/>
      <c r="AC1" s="491"/>
      <c r="AD1" s="491"/>
      <c r="AE1" s="491"/>
      <c r="AF1" s="491"/>
      <c r="AG1" s="491"/>
      <c r="AH1" s="491"/>
      <c r="AI1" s="492"/>
      <c r="AJ1" s="493"/>
      <c r="AK1" s="494"/>
      <c r="AL1" s="494"/>
      <c r="AM1" s="494"/>
      <c r="AN1" s="494"/>
      <c r="AO1" s="494"/>
      <c r="AP1" s="494"/>
      <c r="AR1" s="493" t="s">
        <v>711</v>
      </c>
    </row>
    <row r="2" spans="1:48" s="495" customFormat="1" ht="15">
      <c r="A2" s="497" t="str">
        <f>[3]bs!A2</f>
        <v>Tầng 5 tháp C.E.O, Mễ Trì, Nam Từ Liêm, Hà Nội</v>
      </c>
      <c r="B2" s="498"/>
      <c r="C2" s="498"/>
      <c r="D2" s="499"/>
      <c r="E2" s="499"/>
      <c r="F2" s="500"/>
      <c r="G2" s="500"/>
      <c r="H2" s="500"/>
      <c r="I2" s="500"/>
      <c r="J2" s="500"/>
      <c r="K2" s="500"/>
      <c r="L2" s="499"/>
      <c r="M2" s="500"/>
      <c r="N2" s="500"/>
      <c r="O2" s="500"/>
      <c r="P2" s="500"/>
      <c r="Q2" s="500"/>
      <c r="R2" s="500"/>
      <c r="S2" s="499"/>
      <c r="U2" s="501"/>
      <c r="V2" s="501"/>
      <c r="W2" s="501"/>
      <c r="X2" s="501"/>
      <c r="Y2" s="501"/>
      <c r="Z2" s="501"/>
      <c r="AA2" s="502"/>
      <c r="AB2" s="502"/>
      <c r="AC2" s="503"/>
      <c r="AD2" s="503"/>
      <c r="AE2" s="503"/>
      <c r="AF2" s="503"/>
      <c r="AG2" s="503"/>
      <c r="AH2" s="503"/>
      <c r="AI2" s="502"/>
      <c r="AJ2" s="499"/>
      <c r="AK2" s="500"/>
      <c r="AL2" s="500"/>
      <c r="AM2" s="500"/>
      <c r="AN2" s="500"/>
      <c r="AO2" s="500"/>
      <c r="AP2" s="500"/>
      <c r="AR2" s="499" t="str">
        <f>[3]bs!I2</f>
        <v>Quý 2 năm tài chính 2015</v>
      </c>
    </row>
    <row r="3" spans="1:48" s="496" customFormat="1" ht="15">
      <c r="A3" s="504" t="str">
        <f>[3]bs!A3</f>
        <v>Tel: (84-4) 37 875 136          Fax: (84-4) 37 875 137</v>
      </c>
      <c r="B3" s="504"/>
      <c r="C3" s="504"/>
      <c r="D3" s="505"/>
      <c r="E3" s="505"/>
      <c r="F3" s="506"/>
      <c r="G3" s="506"/>
      <c r="H3" s="506"/>
      <c r="I3" s="506"/>
      <c r="J3" s="506"/>
      <c r="K3" s="506"/>
      <c r="L3" s="505"/>
      <c r="M3" s="506"/>
      <c r="N3" s="506"/>
      <c r="O3" s="506"/>
      <c r="P3" s="506"/>
      <c r="Q3" s="506"/>
      <c r="R3" s="506"/>
      <c r="S3" s="505"/>
      <c r="T3" s="505"/>
      <c r="U3" s="506"/>
      <c r="V3" s="506"/>
      <c r="W3" s="506"/>
      <c r="X3" s="506"/>
      <c r="Y3" s="506"/>
      <c r="Z3" s="506"/>
      <c r="AA3" s="505"/>
      <c r="AB3" s="505"/>
      <c r="AC3" s="506"/>
      <c r="AD3" s="506"/>
      <c r="AE3" s="506"/>
      <c r="AF3" s="506"/>
      <c r="AG3" s="506"/>
      <c r="AH3" s="506"/>
      <c r="AI3" s="507"/>
      <c r="AJ3" s="507"/>
      <c r="AK3" s="508"/>
      <c r="AL3" s="508"/>
      <c r="AM3" s="508"/>
      <c r="AN3" s="508"/>
      <c r="AO3" s="508"/>
      <c r="AP3" s="508"/>
      <c r="AQ3" s="507"/>
      <c r="AR3" s="509"/>
      <c r="AS3" s="507"/>
      <c r="AT3" s="507"/>
    </row>
    <row r="4" spans="1:48" s="495" customFormat="1" ht="15">
      <c r="A4" s="784" t="s">
        <v>726</v>
      </c>
      <c r="B4" s="784"/>
      <c r="C4" s="784"/>
      <c r="D4" s="784"/>
      <c r="E4" s="784"/>
      <c r="F4" s="511"/>
      <c r="G4" s="511"/>
      <c r="H4" s="511"/>
      <c r="I4" s="511"/>
      <c r="J4" s="511"/>
      <c r="K4" s="511"/>
      <c r="L4" s="512"/>
      <c r="M4" s="511"/>
      <c r="N4" s="511"/>
      <c r="O4" s="511"/>
      <c r="P4" s="511"/>
      <c r="Q4" s="511"/>
      <c r="R4" s="511"/>
      <c r="S4" s="512"/>
      <c r="T4" s="512"/>
      <c r="U4" s="511"/>
      <c r="V4" s="511"/>
      <c r="W4" s="511"/>
      <c r="X4" s="511"/>
      <c r="Y4" s="511"/>
      <c r="Z4" s="511"/>
      <c r="AA4" s="512"/>
      <c r="AB4" s="512"/>
      <c r="AC4" s="511"/>
      <c r="AD4" s="511"/>
      <c r="AE4" s="511"/>
      <c r="AF4" s="511"/>
      <c r="AG4" s="511"/>
      <c r="AH4" s="511"/>
      <c r="AJ4" s="787" t="s">
        <v>449</v>
      </c>
      <c r="AK4" s="787"/>
      <c r="AL4" s="787"/>
      <c r="AM4" s="787"/>
      <c r="AN4" s="787"/>
      <c r="AO4" s="787"/>
      <c r="AP4" s="787"/>
      <c r="AQ4" s="787"/>
      <c r="AR4" s="787"/>
    </row>
    <row r="5" spans="1:48" s="495" customFormat="1" ht="15">
      <c r="A5" s="514" t="s">
        <v>712</v>
      </c>
      <c r="B5" s="490"/>
      <c r="C5" s="490"/>
      <c r="D5" s="490"/>
      <c r="E5" s="490"/>
      <c r="F5" s="511"/>
      <c r="G5" s="511"/>
      <c r="H5" s="511"/>
      <c r="I5" s="511"/>
      <c r="J5" s="511"/>
      <c r="K5" s="511"/>
      <c r="L5" s="512"/>
      <c r="M5" s="511"/>
      <c r="N5" s="511"/>
      <c r="O5" s="511"/>
      <c r="P5" s="511"/>
      <c r="Q5" s="511"/>
      <c r="R5" s="511"/>
      <c r="S5" s="512"/>
      <c r="T5" s="512"/>
      <c r="U5" s="511"/>
      <c r="V5" s="511"/>
      <c r="W5" s="511"/>
      <c r="X5" s="511"/>
      <c r="Y5" s="511"/>
      <c r="Z5" s="511"/>
      <c r="AA5" s="512"/>
      <c r="AB5" s="512"/>
      <c r="AC5" s="511"/>
      <c r="AD5" s="511"/>
      <c r="AE5" s="511"/>
      <c r="AF5" s="511"/>
      <c r="AG5" s="511"/>
      <c r="AH5" s="511"/>
      <c r="AJ5" s="515"/>
      <c r="AK5" s="515"/>
      <c r="AL5" s="515"/>
      <c r="AM5" s="515"/>
      <c r="AN5" s="515"/>
      <c r="AO5" s="515"/>
      <c r="AP5" s="515"/>
      <c r="AQ5" s="515"/>
      <c r="AR5" s="515"/>
    </row>
    <row r="6" spans="1:48" s="495" customFormat="1">
      <c r="A6" s="785" t="s">
        <v>713</v>
      </c>
      <c r="B6" s="785"/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5"/>
      <c r="X6" s="785"/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785"/>
      <c r="AJ6" s="785"/>
      <c r="AK6" s="785"/>
      <c r="AL6" s="785"/>
      <c r="AM6" s="785"/>
      <c r="AN6" s="785"/>
      <c r="AO6" s="785"/>
      <c r="AP6" s="785"/>
      <c r="AQ6" s="785"/>
      <c r="AR6" s="785"/>
    </row>
    <row r="7" spans="1:48" s="495" customFormat="1" ht="15">
      <c r="A7" s="788" t="s">
        <v>757</v>
      </c>
      <c r="B7" s="788"/>
      <c r="C7" s="788"/>
      <c r="D7" s="788"/>
      <c r="E7" s="788"/>
      <c r="F7" s="788"/>
      <c r="G7" s="788"/>
      <c r="H7" s="788"/>
      <c r="I7" s="788"/>
      <c r="J7" s="788"/>
      <c r="K7" s="788"/>
      <c r="L7" s="788"/>
      <c r="M7" s="788"/>
      <c r="N7" s="788"/>
      <c r="O7" s="788"/>
      <c r="P7" s="788"/>
      <c r="Q7" s="788"/>
      <c r="R7" s="788"/>
      <c r="S7" s="788"/>
      <c r="T7" s="788"/>
      <c r="U7" s="788"/>
      <c r="V7" s="788"/>
      <c r="W7" s="788"/>
      <c r="X7" s="788"/>
      <c r="Y7" s="788"/>
      <c r="Z7" s="788"/>
      <c r="AA7" s="788"/>
      <c r="AB7" s="788"/>
      <c r="AC7" s="788"/>
      <c r="AD7" s="788"/>
      <c r="AE7" s="788"/>
      <c r="AF7" s="788"/>
      <c r="AG7" s="788"/>
      <c r="AH7" s="788"/>
      <c r="AI7" s="788"/>
      <c r="AJ7" s="788"/>
      <c r="AK7" s="788"/>
      <c r="AL7" s="788"/>
      <c r="AM7" s="788"/>
      <c r="AN7" s="788"/>
      <c r="AO7" s="788"/>
      <c r="AP7" s="788"/>
      <c r="AQ7" s="788"/>
      <c r="AR7" s="788"/>
    </row>
    <row r="8" spans="1:48" s="495" customFormat="1" ht="15">
      <c r="A8" s="789"/>
      <c r="B8" s="789"/>
      <c r="C8" s="789"/>
      <c r="D8" s="789"/>
      <c r="E8" s="789"/>
      <c r="F8" s="789"/>
      <c r="G8" s="789"/>
      <c r="H8" s="789"/>
      <c r="I8" s="789"/>
      <c r="J8" s="789"/>
      <c r="K8" s="789"/>
      <c r="L8" s="789"/>
      <c r="M8" s="789"/>
      <c r="N8" s="789"/>
      <c r="O8" s="789"/>
      <c r="P8" s="789"/>
      <c r="Q8" s="789"/>
      <c r="R8" s="789"/>
      <c r="S8" s="789"/>
      <c r="T8" s="789"/>
      <c r="U8" s="789"/>
      <c r="V8" s="789"/>
      <c r="W8" s="789"/>
      <c r="X8" s="789"/>
      <c r="Y8" s="789"/>
      <c r="Z8" s="789"/>
      <c r="AA8" s="789"/>
      <c r="AB8" s="789"/>
      <c r="AC8" s="789"/>
      <c r="AD8" s="789"/>
      <c r="AE8" s="789"/>
      <c r="AF8" s="789"/>
      <c r="AG8" s="789"/>
      <c r="AH8" s="789"/>
      <c r="AI8" s="789"/>
      <c r="AJ8" s="789"/>
      <c r="AK8" s="789"/>
      <c r="AL8" s="789"/>
      <c r="AM8" s="789"/>
      <c r="AN8" s="789"/>
      <c r="AO8" s="789"/>
      <c r="AP8" s="789"/>
      <c r="AQ8" s="789"/>
      <c r="AR8" s="789"/>
    </row>
    <row r="9" spans="1:48" s="524" customFormat="1" ht="12.75">
      <c r="A9" s="786" t="s">
        <v>758</v>
      </c>
      <c r="B9" s="786"/>
      <c r="C9" s="786"/>
      <c r="D9" s="525"/>
      <c r="E9" s="525"/>
      <c r="F9" s="526"/>
      <c r="G9" s="526"/>
      <c r="H9" s="526"/>
      <c r="I9" s="526"/>
      <c r="J9" s="526"/>
      <c r="K9" s="526"/>
      <c r="L9" s="525"/>
      <c r="M9" s="526"/>
      <c r="N9" s="526"/>
      <c r="O9" s="526"/>
      <c r="P9" s="526"/>
      <c r="Q9" s="526"/>
      <c r="R9" s="526"/>
      <c r="S9" s="525"/>
      <c r="T9" s="525"/>
      <c r="U9" s="526"/>
      <c r="V9" s="526"/>
      <c r="W9" s="526"/>
      <c r="X9" s="526"/>
      <c r="Y9" s="526"/>
      <c r="Z9" s="526"/>
      <c r="AA9" s="525"/>
      <c r="AB9" s="525"/>
      <c r="AC9" s="526"/>
      <c r="AD9" s="526"/>
      <c r="AE9" s="526"/>
      <c r="AF9" s="526"/>
      <c r="AG9" s="526"/>
      <c r="AH9" s="526"/>
      <c r="AI9" s="525"/>
      <c r="AK9" s="527"/>
      <c r="AL9" s="527"/>
      <c r="AM9" s="527"/>
      <c r="AN9" s="527"/>
      <c r="AO9" s="527"/>
      <c r="AP9" s="527"/>
    </row>
    <row r="10" spans="1:48" s="542" customFormat="1" ht="15">
      <c r="A10" s="519"/>
      <c r="B10" s="492"/>
      <c r="C10" s="524"/>
      <c r="D10" s="525"/>
      <c r="E10" s="525"/>
      <c r="F10" s="526"/>
      <c r="G10" s="526"/>
      <c r="H10" s="526"/>
      <c r="I10" s="526"/>
      <c r="J10" s="526"/>
      <c r="K10" s="526"/>
      <c r="L10" s="525"/>
      <c r="M10" s="526"/>
      <c r="N10" s="526"/>
      <c r="O10" s="526"/>
      <c r="P10" s="526"/>
      <c r="Q10" s="526"/>
      <c r="R10" s="526"/>
      <c r="S10" s="525"/>
      <c r="T10" s="525"/>
      <c r="U10" s="526"/>
      <c r="V10" s="526"/>
      <c r="W10" s="526"/>
      <c r="X10" s="526"/>
      <c r="Y10" s="526"/>
      <c r="Z10" s="526"/>
      <c r="AA10" s="525"/>
      <c r="AB10" s="525"/>
      <c r="AC10" s="526"/>
      <c r="AD10" s="526"/>
      <c r="AE10" s="526"/>
      <c r="AF10" s="526"/>
      <c r="AG10" s="526"/>
      <c r="AH10" s="526"/>
      <c r="AI10" s="525"/>
      <c r="AJ10" s="524"/>
      <c r="AK10" s="527"/>
      <c r="AL10" s="527"/>
      <c r="AM10" s="527"/>
      <c r="AN10" s="527"/>
      <c r="AO10" s="527"/>
      <c r="AP10" s="527"/>
      <c r="AQ10" s="524"/>
      <c r="AR10" s="524"/>
      <c r="AS10" s="532"/>
      <c r="AT10" s="532"/>
      <c r="AU10" s="532"/>
      <c r="AV10" s="532"/>
    </row>
    <row r="11" spans="1:48" s="542" customFormat="1" ht="42.75">
      <c r="A11" s="519"/>
      <c r="B11" s="520"/>
      <c r="C11" s="529"/>
      <c r="D11" s="495"/>
      <c r="E11" s="534" t="s">
        <v>759</v>
      </c>
      <c r="F11" s="530" t="s">
        <v>30</v>
      </c>
      <c r="G11" s="530" t="s">
        <v>31</v>
      </c>
      <c r="H11" s="530" t="s">
        <v>32</v>
      </c>
      <c r="I11" s="530" t="s">
        <v>33</v>
      </c>
      <c r="J11" s="530" t="s">
        <v>52</v>
      </c>
      <c r="K11" s="530" t="s">
        <v>131</v>
      </c>
      <c r="L11" s="495"/>
      <c r="M11" s="530" t="s">
        <v>30</v>
      </c>
      <c r="N11" s="530" t="s">
        <v>31</v>
      </c>
      <c r="O11" s="530" t="s">
        <v>32</v>
      </c>
      <c r="P11" s="530" t="s">
        <v>33</v>
      </c>
      <c r="Q11" s="530" t="s">
        <v>52</v>
      </c>
      <c r="R11" s="530" t="s">
        <v>426</v>
      </c>
      <c r="S11" s="495"/>
      <c r="T11" s="534" t="s">
        <v>760</v>
      </c>
      <c r="U11" s="530" t="s">
        <v>30</v>
      </c>
      <c r="V11" s="530" t="s">
        <v>31</v>
      </c>
      <c r="W11" s="530" t="s">
        <v>32</v>
      </c>
      <c r="X11" s="530" t="s">
        <v>33</v>
      </c>
      <c r="Y11" s="530" t="s">
        <v>52</v>
      </c>
      <c r="Z11" s="530" t="s">
        <v>426</v>
      </c>
      <c r="AA11" s="534" t="s">
        <v>339</v>
      </c>
      <c r="AB11" s="534" t="s">
        <v>761</v>
      </c>
      <c r="AC11" s="530" t="s">
        <v>30</v>
      </c>
      <c r="AD11" s="530" t="s">
        <v>31</v>
      </c>
      <c r="AE11" s="530" t="s">
        <v>32</v>
      </c>
      <c r="AF11" s="530" t="s">
        <v>33</v>
      </c>
      <c r="AG11" s="530" t="s">
        <v>52</v>
      </c>
      <c r="AH11" s="530" t="s">
        <v>426</v>
      </c>
      <c r="AI11" s="531"/>
      <c r="AJ11" s="534" t="s">
        <v>344</v>
      </c>
      <c r="AK11" s="530" t="s">
        <v>30</v>
      </c>
      <c r="AL11" s="530" t="s">
        <v>31</v>
      </c>
      <c r="AM11" s="530" t="s">
        <v>32</v>
      </c>
      <c r="AN11" s="530" t="s">
        <v>33</v>
      </c>
      <c r="AO11" s="530" t="s">
        <v>52</v>
      </c>
      <c r="AP11" s="530" t="s">
        <v>426</v>
      </c>
      <c r="AQ11" s="495"/>
      <c r="AR11" s="534" t="s">
        <v>369</v>
      </c>
      <c r="AS11" s="532"/>
      <c r="AT11" s="532"/>
      <c r="AU11" s="532"/>
      <c r="AV11" s="532"/>
    </row>
    <row r="12" spans="1:48" s="542" customFormat="1" ht="42.75">
      <c r="A12" s="519"/>
      <c r="B12" s="520"/>
      <c r="C12" s="534"/>
      <c r="D12" s="495"/>
      <c r="E12" s="583" t="s">
        <v>397</v>
      </c>
      <c r="F12" s="584"/>
      <c r="G12" s="584"/>
      <c r="H12" s="584"/>
      <c r="I12" s="584"/>
      <c r="J12" s="584"/>
      <c r="K12" s="584"/>
      <c r="L12" s="583" t="s">
        <v>397</v>
      </c>
      <c r="M12" s="583" t="s">
        <v>397</v>
      </c>
      <c r="N12" s="583" t="s">
        <v>397</v>
      </c>
      <c r="O12" s="583" t="s">
        <v>397</v>
      </c>
      <c r="P12" s="583" t="s">
        <v>397</v>
      </c>
      <c r="Q12" s="583" t="s">
        <v>397</v>
      </c>
      <c r="R12" s="583" t="s">
        <v>397</v>
      </c>
      <c r="S12" s="583" t="s">
        <v>397</v>
      </c>
      <c r="T12" s="583" t="s">
        <v>397</v>
      </c>
      <c r="U12" s="583" t="s">
        <v>397</v>
      </c>
      <c r="V12" s="583" t="s">
        <v>397</v>
      </c>
      <c r="W12" s="583" t="s">
        <v>397</v>
      </c>
      <c r="X12" s="583" t="s">
        <v>397</v>
      </c>
      <c r="Y12" s="583" t="s">
        <v>397</v>
      </c>
      <c r="Z12" s="583" t="s">
        <v>397</v>
      </c>
      <c r="AA12" s="583" t="s">
        <v>397</v>
      </c>
      <c r="AB12" s="583" t="s">
        <v>397</v>
      </c>
      <c r="AC12" s="583" t="s">
        <v>397</v>
      </c>
      <c r="AD12" s="583" t="s">
        <v>397</v>
      </c>
      <c r="AE12" s="583" t="s">
        <v>397</v>
      </c>
      <c r="AF12" s="583" t="s">
        <v>397</v>
      </c>
      <c r="AG12" s="583" t="s">
        <v>397</v>
      </c>
      <c r="AH12" s="583" t="s">
        <v>397</v>
      </c>
      <c r="AI12" s="583" t="s">
        <v>397</v>
      </c>
      <c r="AJ12" s="583" t="s">
        <v>397</v>
      </c>
      <c r="AK12" s="583" t="s">
        <v>397</v>
      </c>
      <c r="AL12" s="583" t="s">
        <v>397</v>
      </c>
      <c r="AM12" s="583" t="s">
        <v>397</v>
      </c>
      <c r="AN12" s="583" t="s">
        <v>397</v>
      </c>
      <c r="AO12" s="583" t="s">
        <v>397</v>
      </c>
      <c r="AP12" s="583" t="s">
        <v>397</v>
      </c>
      <c r="AQ12" s="583" t="s">
        <v>397</v>
      </c>
      <c r="AR12" s="583" t="s">
        <v>397</v>
      </c>
      <c r="AS12" s="532"/>
      <c r="AT12" s="532"/>
      <c r="AU12" s="532"/>
      <c r="AV12" s="532"/>
    </row>
    <row r="13" spans="1:48" s="542" customFormat="1" ht="15">
      <c r="A13" s="533"/>
      <c r="B13" s="495"/>
      <c r="C13" s="585" t="s">
        <v>767</v>
      </c>
      <c r="D13" s="495"/>
      <c r="E13" s="576">
        <v>343119980000</v>
      </c>
      <c r="F13" s="576">
        <f t="shared" ref="F13:S13" si="0">SUM(F14:F14)</f>
        <v>0</v>
      </c>
      <c r="G13" s="576">
        <f t="shared" si="0"/>
        <v>0</v>
      </c>
      <c r="H13" s="576">
        <f t="shared" si="0"/>
        <v>0</v>
      </c>
      <c r="I13" s="576">
        <f t="shared" si="0"/>
        <v>0</v>
      </c>
      <c r="J13" s="576">
        <f t="shared" si="0"/>
        <v>0</v>
      </c>
      <c r="K13" s="576">
        <f t="shared" si="0"/>
        <v>0</v>
      </c>
      <c r="L13" s="576">
        <f t="shared" si="0"/>
        <v>0</v>
      </c>
      <c r="M13" s="576">
        <f t="shared" si="0"/>
        <v>0</v>
      </c>
      <c r="N13" s="576">
        <f t="shared" si="0"/>
        <v>0</v>
      </c>
      <c r="O13" s="576">
        <f t="shared" si="0"/>
        <v>0</v>
      </c>
      <c r="P13" s="576">
        <f t="shared" si="0"/>
        <v>0</v>
      </c>
      <c r="Q13" s="576">
        <f t="shared" si="0"/>
        <v>0</v>
      </c>
      <c r="R13" s="576">
        <f t="shared" si="0"/>
        <v>0</v>
      </c>
      <c r="S13" s="576">
        <f t="shared" si="0"/>
        <v>0</v>
      </c>
      <c r="T13" s="576">
        <v>13679920363</v>
      </c>
      <c r="U13" s="576">
        <f t="shared" ref="U13:Z13" si="1">SUM(U14:U14)</f>
        <v>0</v>
      </c>
      <c r="V13" s="576">
        <f t="shared" si="1"/>
        <v>0</v>
      </c>
      <c r="W13" s="576">
        <f t="shared" si="1"/>
        <v>0</v>
      </c>
      <c r="X13" s="576">
        <f t="shared" si="1"/>
        <v>0</v>
      </c>
      <c r="Y13" s="576">
        <f t="shared" si="1"/>
        <v>0</v>
      </c>
      <c r="Z13" s="576">
        <f t="shared" si="1"/>
        <v>0</v>
      </c>
      <c r="AA13" s="576">
        <v>23967659270</v>
      </c>
      <c r="AB13" s="576">
        <v>136172652</v>
      </c>
      <c r="AC13" s="576">
        <f t="shared" ref="AC13:AI13" si="2">SUM(AC14:AC14)</f>
        <v>0</v>
      </c>
      <c r="AD13" s="576">
        <f t="shared" si="2"/>
        <v>0</v>
      </c>
      <c r="AE13" s="576">
        <f t="shared" si="2"/>
        <v>0</v>
      </c>
      <c r="AF13" s="576">
        <f t="shared" si="2"/>
        <v>0</v>
      </c>
      <c r="AG13" s="576">
        <f t="shared" si="2"/>
        <v>0</v>
      </c>
      <c r="AH13" s="576">
        <f t="shared" si="2"/>
        <v>0</v>
      </c>
      <c r="AI13" s="576">
        <f t="shared" si="2"/>
        <v>0</v>
      </c>
      <c r="AJ13" s="576">
        <v>19593878168</v>
      </c>
      <c r="AK13" s="576">
        <f t="shared" ref="AK13:AQ13" si="3">SUM(AK14:AK14)</f>
        <v>0</v>
      </c>
      <c r="AL13" s="576">
        <f t="shared" si="3"/>
        <v>0</v>
      </c>
      <c r="AM13" s="576">
        <f t="shared" si="3"/>
        <v>0</v>
      </c>
      <c r="AN13" s="576">
        <f t="shared" si="3"/>
        <v>0</v>
      </c>
      <c r="AO13" s="576">
        <f t="shared" si="3"/>
        <v>0</v>
      </c>
      <c r="AP13" s="576">
        <f t="shared" si="3"/>
        <v>0</v>
      </c>
      <c r="AQ13" s="576">
        <f t="shared" si="3"/>
        <v>0</v>
      </c>
      <c r="AR13" s="576">
        <f>SUM(E13:AJ13)</f>
        <v>400497610453</v>
      </c>
      <c r="AS13" s="532"/>
      <c r="AT13" s="532"/>
      <c r="AU13" s="532"/>
      <c r="AV13" s="532"/>
    </row>
    <row r="14" spans="1:48" s="542" customFormat="1" ht="15">
      <c r="A14" s="539"/>
      <c r="B14" s="540"/>
      <c r="C14" s="577" t="s">
        <v>763</v>
      </c>
      <c r="D14" s="495"/>
      <c r="E14" s="578"/>
      <c r="F14" s="579"/>
      <c r="G14" s="579"/>
      <c r="H14" s="579"/>
      <c r="I14" s="579"/>
      <c r="J14" s="579"/>
      <c r="K14" s="579"/>
      <c r="L14" s="578"/>
      <c r="M14" s="579"/>
      <c r="N14" s="579"/>
      <c r="O14" s="579"/>
      <c r="P14" s="579"/>
      <c r="Q14" s="579"/>
      <c r="R14" s="579"/>
      <c r="S14" s="578"/>
      <c r="T14" s="578"/>
      <c r="U14" s="579"/>
      <c r="V14" s="579"/>
      <c r="W14" s="579"/>
      <c r="X14" s="579"/>
      <c r="Y14" s="579"/>
      <c r="Z14" s="579"/>
      <c r="AA14" s="578"/>
      <c r="AB14" s="578"/>
      <c r="AC14" s="579"/>
      <c r="AD14" s="579"/>
      <c r="AE14" s="579"/>
      <c r="AF14" s="579"/>
      <c r="AG14" s="579"/>
      <c r="AH14" s="579"/>
      <c r="AI14" s="578"/>
      <c r="AJ14" s="578">
        <v>85089850774</v>
      </c>
      <c r="AK14" s="579"/>
      <c r="AL14" s="579"/>
      <c r="AM14" s="579"/>
      <c r="AN14" s="579"/>
      <c r="AO14" s="579"/>
      <c r="AP14" s="579"/>
      <c r="AQ14" s="578"/>
      <c r="AR14" s="576">
        <f t="shared" ref="AR14:AR18" si="4">SUM(E14:AJ14)</f>
        <v>85089850774</v>
      </c>
      <c r="AS14" s="532"/>
      <c r="AT14" s="532"/>
      <c r="AU14" s="532"/>
      <c r="AV14" s="532"/>
    </row>
    <row r="15" spans="1:48">
      <c r="A15" s="539"/>
      <c r="B15" s="540"/>
      <c r="C15" s="577" t="s">
        <v>764</v>
      </c>
      <c r="D15" s="512"/>
      <c r="E15" s="545"/>
      <c r="F15" s="546"/>
      <c r="G15" s="546"/>
      <c r="H15" s="546"/>
      <c r="I15" s="546"/>
      <c r="J15" s="546"/>
      <c r="K15" s="546"/>
      <c r="L15" s="545"/>
      <c r="M15" s="546"/>
      <c r="N15" s="546"/>
      <c r="O15" s="546"/>
      <c r="P15" s="546"/>
      <c r="Q15" s="546"/>
      <c r="R15" s="546"/>
      <c r="S15" s="545"/>
      <c r="T15" s="545">
        <v>2412423648</v>
      </c>
      <c r="U15" s="546"/>
      <c r="V15" s="546"/>
      <c r="W15" s="546"/>
      <c r="X15" s="546"/>
      <c r="Y15" s="546"/>
      <c r="Z15" s="546"/>
      <c r="AA15" s="545"/>
      <c r="AB15" s="545"/>
      <c r="AC15" s="546"/>
      <c r="AD15" s="546"/>
      <c r="AE15" s="546"/>
      <c r="AF15" s="546"/>
      <c r="AG15" s="546"/>
      <c r="AH15" s="546"/>
      <c r="AI15" s="545"/>
      <c r="AJ15" s="574">
        <v>-4824847297</v>
      </c>
      <c r="AK15" s="546"/>
      <c r="AL15" s="546"/>
      <c r="AM15" s="546"/>
      <c r="AN15" s="546"/>
      <c r="AO15" s="546"/>
      <c r="AP15" s="546"/>
      <c r="AQ15" s="545"/>
      <c r="AR15" s="576">
        <f t="shared" si="4"/>
        <v>-2412423649</v>
      </c>
      <c r="AS15" s="566"/>
    </row>
    <row r="16" spans="1:48">
      <c r="A16" s="539"/>
      <c r="B16" s="540"/>
      <c r="C16" s="543" t="s">
        <v>765</v>
      </c>
      <c r="D16" s="512"/>
      <c r="E16" s="545"/>
      <c r="F16" s="545"/>
      <c r="G16" s="545"/>
      <c r="H16" s="545"/>
      <c r="I16" s="545"/>
      <c r="J16" s="545"/>
      <c r="K16" s="545"/>
      <c r="L16" s="545"/>
      <c r="M16" s="545"/>
      <c r="N16" s="545"/>
      <c r="O16" s="545"/>
      <c r="P16" s="545"/>
      <c r="Q16" s="545"/>
      <c r="R16" s="545"/>
      <c r="S16" s="545"/>
      <c r="T16" s="545">
        <v>130712614</v>
      </c>
      <c r="U16" s="545"/>
      <c r="V16" s="545"/>
      <c r="W16" s="545"/>
      <c r="X16" s="545"/>
      <c r="Y16" s="545"/>
      <c r="Z16" s="545"/>
      <c r="AA16" s="545">
        <v>73455986</v>
      </c>
      <c r="AB16" s="545"/>
      <c r="AC16" s="545"/>
      <c r="AD16" s="545"/>
      <c r="AE16" s="545"/>
      <c r="AF16" s="545"/>
      <c r="AG16" s="545"/>
      <c r="AH16" s="545"/>
      <c r="AI16" s="545"/>
      <c r="AJ16" s="545">
        <v>1178121300</v>
      </c>
      <c r="AK16" s="545"/>
      <c r="AL16" s="545"/>
      <c r="AM16" s="545"/>
      <c r="AN16" s="545"/>
      <c r="AO16" s="545"/>
      <c r="AP16" s="545"/>
      <c r="AQ16" s="545"/>
      <c r="AR16" s="576">
        <f t="shared" si="4"/>
        <v>1382289900</v>
      </c>
    </row>
    <row r="17" spans="1:48">
      <c r="A17" s="539"/>
      <c r="B17" s="540"/>
      <c r="C17" s="543" t="s">
        <v>766</v>
      </c>
      <c r="D17" s="512"/>
      <c r="E17" s="545"/>
      <c r="F17" s="546"/>
      <c r="G17" s="546"/>
      <c r="H17" s="546"/>
      <c r="I17" s="546"/>
      <c r="J17" s="546"/>
      <c r="K17" s="546"/>
      <c r="L17" s="545"/>
      <c r="M17" s="546"/>
      <c r="N17" s="546"/>
      <c r="O17" s="546"/>
      <c r="P17" s="546"/>
      <c r="Q17" s="546"/>
      <c r="R17" s="546"/>
      <c r="S17" s="545"/>
      <c r="T17" s="545"/>
      <c r="U17" s="546"/>
      <c r="V17" s="546"/>
      <c r="W17" s="546"/>
      <c r="X17" s="546"/>
      <c r="Y17" s="546"/>
      <c r="Z17" s="546"/>
      <c r="AA17" s="545"/>
      <c r="AB17" s="545"/>
      <c r="AC17" s="546"/>
      <c r="AD17" s="546"/>
      <c r="AE17" s="546"/>
      <c r="AF17" s="546"/>
      <c r="AG17" s="546"/>
      <c r="AH17" s="546"/>
      <c r="AI17" s="545"/>
      <c r="AJ17" s="574">
        <v>-20587197850</v>
      </c>
      <c r="AK17" s="546"/>
      <c r="AL17" s="546"/>
      <c r="AM17" s="546"/>
      <c r="AN17" s="546"/>
      <c r="AO17" s="546"/>
      <c r="AP17" s="546"/>
      <c r="AQ17" s="545"/>
      <c r="AR17" s="576">
        <f t="shared" si="4"/>
        <v>-20587197850</v>
      </c>
    </row>
    <row r="18" spans="1:48" s="495" customFormat="1" ht="15">
      <c r="A18" s="521"/>
      <c r="B18" s="520"/>
      <c r="C18" s="495" t="s">
        <v>337</v>
      </c>
      <c r="D18" s="512"/>
      <c r="E18" s="586"/>
      <c r="F18" s="586"/>
      <c r="G18" s="586"/>
      <c r="H18" s="586"/>
      <c r="I18" s="586"/>
      <c r="J18" s="586"/>
      <c r="K18" s="586"/>
      <c r="L18" s="586"/>
      <c r="M18" s="586"/>
      <c r="N18" s="586"/>
      <c r="O18" s="586"/>
      <c r="P18" s="586"/>
      <c r="Q18" s="586"/>
      <c r="R18" s="586"/>
      <c r="S18" s="586"/>
      <c r="T18" s="586"/>
      <c r="U18" s="586"/>
      <c r="V18" s="586"/>
      <c r="W18" s="586"/>
      <c r="X18" s="586"/>
      <c r="Y18" s="586"/>
      <c r="Z18" s="586"/>
      <c r="AA18" s="593"/>
      <c r="AB18" s="593"/>
      <c r="AC18" s="586"/>
      <c r="AD18" s="586"/>
      <c r="AE18" s="586"/>
      <c r="AF18" s="586"/>
      <c r="AG18" s="586"/>
      <c r="AH18" s="586"/>
      <c r="AI18" s="586"/>
      <c r="AJ18" s="574">
        <v>2376067966</v>
      </c>
      <c r="AK18" s="546"/>
      <c r="AL18" s="546"/>
      <c r="AM18" s="546"/>
      <c r="AN18" s="546"/>
      <c r="AO18" s="546"/>
      <c r="AP18" s="546"/>
      <c r="AQ18" s="545"/>
      <c r="AR18" s="576">
        <f t="shared" si="4"/>
        <v>2376067966</v>
      </c>
    </row>
    <row r="19" spans="1:48" s="524" customFormat="1" ht="12.75">
      <c r="A19" s="519"/>
      <c r="B19" s="492"/>
      <c r="C19" s="492" t="s">
        <v>768</v>
      </c>
      <c r="D19" s="525"/>
      <c r="E19" s="594">
        <f>E13+E14-E15</f>
        <v>343119980000</v>
      </c>
      <c r="F19" s="595"/>
      <c r="G19" s="595"/>
      <c r="H19" s="595"/>
      <c r="I19" s="595"/>
      <c r="J19" s="595"/>
      <c r="K19" s="595"/>
      <c r="L19" s="594"/>
      <c r="M19" s="595"/>
      <c r="N19" s="595"/>
      <c r="O19" s="595"/>
      <c r="P19" s="595"/>
      <c r="Q19" s="595"/>
      <c r="R19" s="595"/>
      <c r="S19" s="594"/>
      <c r="T19" s="594">
        <f>SUM(T13:T18)</f>
        <v>16223056625</v>
      </c>
      <c r="U19" s="594">
        <f t="shared" ref="U19:AR19" si="5">SUM(U13:U18)</f>
        <v>0</v>
      </c>
      <c r="V19" s="594">
        <f t="shared" si="5"/>
        <v>0</v>
      </c>
      <c r="W19" s="594">
        <f t="shared" si="5"/>
        <v>0</v>
      </c>
      <c r="X19" s="594">
        <f t="shared" si="5"/>
        <v>0</v>
      </c>
      <c r="Y19" s="594">
        <f t="shared" si="5"/>
        <v>0</v>
      </c>
      <c r="Z19" s="594">
        <f t="shared" si="5"/>
        <v>0</v>
      </c>
      <c r="AA19" s="594">
        <f t="shared" si="5"/>
        <v>24041115256</v>
      </c>
      <c r="AB19" s="594">
        <f t="shared" si="5"/>
        <v>136172652</v>
      </c>
      <c r="AC19" s="594">
        <f t="shared" si="5"/>
        <v>0</v>
      </c>
      <c r="AD19" s="594">
        <f t="shared" si="5"/>
        <v>0</v>
      </c>
      <c r="AE19" s="594">
        <f t="shared" si="5"/>
        <v>0</v>
      </c>
      <c r="AF19" s="594">
        <f t="shared" si="5"/>
        <v>0</v>
      </c>
      <c r="AG19" s="594">
        <f t="shared" si="5"/>
        <v>0</v>
      </c>
      <c r="AH19" s="594">
        <f t="shared" si="5"/>
        <v>0</v>
      </c>
      <c r="AI19" s="594">
        <f t="shared" si="5"/>
        <v>0</v>
      </c>
      <c r="AJ19" s="594">
        <f t="shared" si="5"/>
        <v>82825873061</v>
      </c>
      <c r="AK19" s="594">
        <f t="shared" si="5"/>
        <v>0</v>
      </c>
      <c r="AL19" s="594">
        <f t="shared" si="5"/>
        <v>0</v>
      </c>
      <c r="AM19" s="594">
        <f t="shared" si="5"/>
        <v>0</v>
      </c>
      <c r="AN19" s="594">
        <f t="shared" si="5"/>
        <v>0</v>
      </c>
      <c r="AO19" s="594">
        <f t="shared" si="5"/>
        <v>0</v>
      </c>
      <c r="AP19" s="594">
        <f t="shared" si="5"/>
        <v>0</v>
      </c>
      <c r="AQ19" s="594">
        <f t="shared" si="5"/>
        <v>0</v>
      </c>
      <c r="AR19" s="594">
        <f t="shared" si="5"/>
        <v>466346197594</v>
      </c>
    </row>
    <row r="20" spans="1:48" s="495" customFormat="1" ht="15">
      <c r="A20" s="519"/>
      <c r="B20" s="520"/>
      <c r="C20" s="529" t="s">
        <v>769</v>
      </c>
      <c r="E20" s="529"/>
      <c r="F20" s="530"/>
      <c r="G20" s="530"/>
      <c r="H20" s="530"/>
      <c r="I20" s="530"/>
      <c r="J20" s="530"/>
      <c r="K20" s="530"/>
      <c r="M20" s="530"/>
      <c r="N20" s="530"/>
      <c r="O20" s="530"/>
      <c r="P20" s="530"/>
      <c r="Q20" s="530"/>
      <c r="R20" s="530"/>
      <c r="T20" s="529"/>
      <c r="U20" s="530"/>
      <c r="V20" s="530"/>
      <c r="W20" s="530"/>
      <c r="X20" s="530"/>
      <c r="Y20" s="530"/>
      <c r="Z20" s="530"/>
      <c r="AA20" s="529"/>
      <c r="AB20" s="529"/>
      <c r="AC20" s="530"/>
      <c r="AD20" s="530"/>
      <c r="AE20" s="530"/>
      <c r="AF20" s="530"/>
      <c r="AG20" s="530"/>
      <c r="AH20" s="530"/>
      <c r="AI20" s="531"/>
      <c r="AJ20" s="529"/>
      <c r="AK20" s="530"/>
      <c r="AL20" s="530"/>
      <c r="AM20" s="530"/>
      <c r="AN20" s="530"/>
      <c r="AO20" s="530"/>
      <c r="AP20" s="530"/>
      <c r="AR20" s="529"/>
      <c r="AS20" s="532"/>
      <c r="AT20" s="532"/>
      <c r="AU20" s="532"/>
      <c r="AV20" s="532"/>
    </row>
    <row r="21" spans="1:48" s="495" customFormat="1" ht="15">
      <c r="A21" s="533"/>
      <c r="C21" s="588" t="s">
        <v>762</v>
      </c>
      <c r="E21" s="576">
        <v>343119980000</v>
      </c>
      <c r="F21" s="501"/>
      <c r="G21" s="501"/>
      <c r="H21" s="501"/>
      <c r="I21" s="501"/>
      <c r="J21" s="501"/>
      <c r="K21" s="501"/>
      <c r="M21" s="590"/>
      <c r="N21" s="590"/>
      <c r="O21" s="590"/>
      <c r="P21" s="590"/>
      <c r="Q21" s="590"/>
      <c r="R21" s="590"/>
      <c r="T21" s="591"/>
      <c r="U21" s="592"/>
      <c r="V21" s="592"/>
      <c r="W21" s="592"/>
      <c r="X21" s="592"/>
      <c r="Y21" s="592"/>
      <c r="Z21" s="592"/>
      <c r="AA21" s="591">
        <v>40264171881</v>
      </c>
      <c r="AB21" s="591">
        <v>136172652</v>
      </c>
      <c r="AC21" s="592"/>
      <c r="AD21" s="592"/>
      <c r="AE21" s="592"/>
      <c r="AF21" s="592"/>
      <c r="AG21" s="592"/>
      <c r="AH21" s="592"/>
      <c r="AI21" s="591"/>
      <c r="AJ21" s="495">
        <v>82825873061</v>
      </c>
      <c r="AK21" s="501"/>
      <c r="AL21" s="501"/>
      <c r="AM21" s="501"/>
      <c r="AN21" s="501"/>
      <c r="AO21" s="501"/>
      <c r="AP21" s="501"/>
      <c r="AR21" s="596">
        <f>SUM(E21:AJ21)</f>
        <v>466346197594</v>
      </c>
      <c r="AS21" s="532"/>
      <c r="AT21" s="532"/>
      <c r="AU21" s="532"/>
      <c r="AV21" s="532"/>
    </row>
    <row r="22" spans="1:48" s="495" customFormat="1" ht="15">
      <c r="A22" s="533"/>
      <c r="C22" s="588" t="s">
        <v>346</v>
      </c>
      <c r="E22" s="576">
        <v>343119980000</v>
      </c>
      <c r="F22" s="501"/>
      <c r="G22" s="501"/>
      <c r="H22" s="501"/>
      <c r="I22" s="501"/>
      <c r="J22" s="501"/>
      <c r="K22" s="501"/>
      <c r="M22" s="590"/>
      <c r="N22" s="590"/>
      <c r="O22" s="590"/>
      <c r="P22" s="590"/>
      <c r="Q22" s="590"/>
      <c r="R22" s="590"/>
      <c r="T22" s="591"/>
      <c r="U22" s="592"/>
      <c r="V22" s="592"/>
      <c r="W22" s="592"/>
      <c r="X22" s="592"/>
      <c r="Y22" s="592"/>
      <c r="Z22" s="592"/>
      <c r="AA22" s="591"/>
      <c r="AB22" s="591"/>
      <c r="AC22" s="592"/>
      <c r="AD22" s="592"/>
      <c r="AE22" s="592"/>
      <c r="AF22" s="592"/>
      <c r="AG22" s="592"/>
      <c r="AH22" s="592"/>
      <c r="AI22" s="591"/>
      <c r="AK22" s="501"/>
      <c r="AL22" s="501"/>
      <c r="AM22" s="501"/>
      <c r="AN22" s="501"/>
      <c r="AO22" s="501"/>
      <c r="AP22" s="501"/>
      <c r="AR22" s="596">
        <f t="shared" ref="AR22:AR25" si="6">SUM(E22:AJ22)</f>
        <v>343119980000</v>
      </c>
      <c r="AS22" s="532"/>
      <c r="AT22" s="532"/>
      <c r="AU22" s="532"/>
      <c r="AV22" s="532"/>
    </row>
    <row r="23" spans="1:48" s="495" customFormat="1" ht="15">
      <c r="A23" s="533"/>
      <c r="C23" s="588" t="s">
        <v>770</v>
      </c>
      <c r="F23" s="501"/>
      <c r="G23" s="501"/>
      <c r="H23" s="501"/>
      <c r="I23" s="501"/>
      <c r="J23" s="501"/>
      <c r="K23" s="501"/>
      <c r="M23" s="590"/>
      <c r="N23" s="590"/>
      <c r="O23" s="590"/>
      <c r="P23" s="590"/>
      <c r="Q23" s="590"/>
      <c r="R23" s="590"/>
      <c r="T23" s="591"/>
      <c r="U23" s="592"/>
      <c r="V23" s="592"/>
      <c r="W23" s="592"/>
      <c r="X23" s="592"/>
      <c r="Y23" s="592"/>
      <c r="Z23" s="592"/>
      <c r="AA23" s="591"/>
      <c r="AB23" s="591"/>
      <c r="AC23" s="592"/>
      <c r="AD23" s="592"/>
      <c r="AE23" s="592"/>
      <c r="AF23" s="592"/>
      <c r="AG23" s="592"/>
      <c r="AH23" s="592"/>
      <c r="AI23" s="591"/>
      <c r="AJ23" s="495">
        <v>65508704998</v>
      </c>
      <c r="AK23" s="501"/>
      <c r="AL23" s="501"/>
      <c r="AM23" s="501"/>
      <c r="AN23" s="501"/>
      <c r="AO23" s="501"/>
      <c r="AP23" s="501"/>
      <c r="AR23" s="596">
        <f t="shared" si="6"/>
        <v>65508704998</v>
      </c>
      <c r="AS23" s="532"/>
      <c r="AT23" s="532"/>
      <c r="AU23" s="532"/>
      <c r="AV23" s="532"/>
    </row>
    <row r="24" spans="1:48" s="542" customFormat="1" ht="15">
      <c r="A24" s="539"/>
      <c r="B24" s="540"/>
      <c r="C24" s="589" t="s">
        <v>764</v>
      </c>
      <c r="D24" s="495"/>
      <c r="E24" s="495"/>
      <c r="F24" s="501"/>
      <c r="G24" s="501"/>
      <c r="H24" s="501"/>
      <c r="I24" s="501"/>
      <c r="J24" s="501"/>
      <c r="K24" s="501"/>
      <c r="L24" s="495"/>
      <c r="M24" s="501"/>
      <c r="N24" s="501"/>
      <c r="O24" s="501"/>
      <c r="P24" s="501"/>
      <c r="Q24" s="501"/>
      <c r="R24" s="501"/>
      <c r="S24" s="495"/>
      <c r="T24" s="512"/>
      <c r="U24" s="511"/>
      <c r="V24" s="511"/>
      <c r="W24" s="511"/>
      <c r="X24" s="511"/>
      <c r="Y24" s="511"/>
      <c r="Z24" s="511"/>
      <c r="AA24" s="512">
        <v>7468431529</v>
      </c>
      <c r="AB24" s="512"/>
      <c r="AC24" s="511"/>
      <c r="AD24" s="511"/>
      <c r="AE24" s="511"/>
      <c r="AF24" s="511"/>
      <c r="AG24" s="511"/>
      <c r="AH24" s="511"/>
      <c r="AI24" s="512"/>
      <c r="AJ24" s="574">
        <v>-14936863057</v>
      </c>
      <c r="AK24" s="501"/>
      <c r="AL24" s="501"/>
      <c r="AM24" s="501"/>
      <c r="AN24" s="501"/>
      <c r="AO24" s="501"/>
      <c r="AP24" s="501"/>
      <c r="AQ24" s="495"/>
      <c r="AR24" s="596">
        <f t="shared" si="6"/>
        <v>-7468431528</v>
      </c>
      <c r="AS24" s="532"/>
      <c r="AT24" s="532"/>
      <c r="AU24" s="532"/>
      <c r="AV24" s="532"/>
    </row>
    <row r="25" spans="1:48" s="542" customFormat="1" ht="15">
      <c r="A25" s="539"/>
      <c r="B25" s="540"/>
      <c r="C25" s="577" t="s">
        <v>766</v>
      </c>
      <c r="D25" s="544"/>
      <c r="E25" s="545"/>
      <c r="F25" s="546"/>
      <c r="G25" s="546"/>
      <c r="H25" s="546"/>
      <c r="I25" s="546"/>
      <c r="J25" s="546"/>
      <c r="K25" s="546"/>
      <c r="L25" s="545"/>
      <c r="M25" s="546"/>
      <c r="N25" s="546"/>
      <c r="O25" s="546"/>
      <c r="P25" s="546"/>
      <c r="Q25" s="546"/>
      <c r="R25" s="546"/>
      <c r="S25" s="545"/>
      <c r="T25" s="545"/>
      <c r="U25" s="546"/>
      <c r="V25" s="546"/>
      <c r="W25" s="546"/>
      <c r="X25" s="546"/>
      <c r="Y25" s="546"/>
      <c r="Z25" s="546"/>
      <c r="AA25" s="545"/>
      <c r="AB25" s="545"/>
      <c r="AC25" s="546"/>
      <c r="AD25" s="546"/>
      <c r="AE25" s="547"/>
      <c r="AF25" s="546"/>
      <c r="AG25" s="546"/>
      <c r="AH25" s="546"/>
      <c r="AI25" s="545"/>
      <c r="AJ25" s="574">
        <v>-54899196800</v>
      </c>
      <c r="AK25" s="546"/>
      <c r="AL25" s="546"/>
      <c r="AM25" s="546"/>
      <c r="AN25" s="546"/>
      <c r="AO25" s="546"/>
      <c r="AP25" s="546"/>
      <c r="AQ25" s="575"/>
      <c r="AR25" s="596">
        <f t="shared" si="6"/>
        <v>-54899196800</v>
      </c>
      <c r="AS25" s="532"/>
      <c r="AT25" s="532"/>
      <c r="AU25" s="532"/>
      <c r="AV25" s="532"/>
    </row>
    <row r="26" spans="1:48" s="542" customFormat="1" ht="15">
      <c r="A26" s="539"/>
      <c r="B26" s="540"/>
      <c r="C26" s="587" t="s">
        <v>765</v>
      </c>
      <c r="D26" s="512"/>
      <c r="E26" s="545"/>
      <c r="F26" s="546"/>
      <c r="G26" s="546"/>
      <c r="H26" s="546"/>
      <c r="I26" s="546"/>
      <c r="J26" s="546"/>
      <c r="K26" s="546"/>
      <c r="L26" s="545"/>
      <c r="M26" s="546"/>
      <c r="N26" s="546"/>
      <c r="O26" s="546"/>
      <c r="P26" s="546"/>
      <c r="Q26" s="546"/>
      <c r="R26" s="546"/>
      <c r="S26" s="545"/>
      <c r="T26" s="545">
        <f>E26</f>
        <v>0</v>
      </c>
      <c r="U26" s="546">
        <v>1217861818</v>
      </c>
      <c r="V26" s="546"/>
      <c r="W26" s="546">
        <v>0</v>
      </c>
      <c r="X26" s="546">
        <v>1880338182</v>
      </c>
      <c r="Y26" s="546">
        <v>0</v>
      </c>
      <c r="Z26" s="546">
        <v>0</v>
      </c>
      <c r="AA26" s="545">
        <v>2869690500</v>
      </c>
      <c r="AB26" s="545">
        <v>69635662</v>
      </c>
      <c r="AC26" s="546">
        <v>0</v>
      </c>
      <c r="AD26" s="546"/>
      <c r="AE26" s="547">
        <v>41000000</v>
      </c>
      <c r="AF26" s="546"/>
      <c r="AG26" s="546">
        <v>0</v>
      </c>
      <c r="AH26" s="549">
        <v>0</v>
      </c>
      <c r="AI26" s="545"/>
      <c r="AJ26" s="574">
        <v>-1420954348</v>
      </c>
      <c r="AK26" s="546"/>
      <c r="AL26" s="546"/>
      <c r="AM26" s="546">
        <v>0</v>
      </c>
      <c r="AN26" s="546"/>
      <c r="AO26" s="546">
        <v>0</v>
      </c>
      <c r="AP26" s="546"/>
      <c r="AQ26" s="545"/>
      <c r="AR26" s="596">
        <f>AA26+AB26+AJ26</f>
        <v>1518371814</v>
      </c>
      <c r="AS26" s="532"/>
      <c r="AT26" s="532"/>
      <c r="AU26" s="532"/>
      <c r="AV26" s="532"/>
    </row>
    <row r="27" spans="1:48" s="495" customFormat="1" ht="15">
      <c r="A27" s="533"/>
      <c r="C27" s="555" t="s">
        <v>771</v>
      </c>
      <c r="D27" s="544"/>
      <c r="E27" s="557">
        <f>SUM(E21:E26)</f>
        <v>686239960000</v>
      </c>
      <c r="F27" s="557">
        <f t="shared" ref="F27:AR27" si="7">SUM(F21:F26)</f>
        <v>0</v>
      </c>
      <c r="G27" s="557">
        <f t="shared" si="7"/>
        <v>0</v>
      </c>
      <c r="H27" s="557">
        <f t="shared" si="7"/>
        <v>0</v>
      </c>
      <c r="I27" s="557">
        <f t="shared" si="7"/>
        <v>0</v>
      </c>
      <c r="J27" s="557">
        <f t="shared" si="7"/>
        <v>0</v>
      </c>
      <c r="K27" s="557">
        <f t="shared" si="7"/>
        <v>0</v>
      </c>
      <c r="L27" s="557">
        <f t="shared" si="7"/>
        <v>0</v>
      </c>
      <c r="M27" s="557">
        <f t="shared" si="7"/>
        <v>0</v>
      </c>
      <c r="N27" s="557">
        <f t="shared" si="7"/>
        <v>0</v>
      </c>
      <c r="O27" s="557">
        <f t="shared" si="7"/>
        <v>0</v>
      </c>
      <c r="P27" s="557">
        <f t="shared" si="7"/>
        <v>0</v>
      </c>
      <c r="Q27" s="557">
        <f t="shared" si="7"/>
        <v>0</v>
      </c>
      <c r="R27" s="557">
        <f t="shared" si="7"/>
        <v>0</v>
      </c>
      <c r="S27" s="557">
        <f t="shared" si="7"/>
        <v>0</v>
      </c>
      <c r="T27" s="557">
        <f t="shared" si="7"/>
        <v>0</v>
      </c>
      <c r="U27" s="557">
        <f t="shared" si="7"/>
        <v>1217861818</v>
      </c>
      <c r="V27" s="557">
        <f t="shared" si="7"/>
        <v>0</v>
      </c>
      <c r="W27" s="557">
        <f t="shared" si="7"/>
        <v>0</v>
      </c>
      <c r="X27" s="557">
        <f t="shared" si="7"/>
        <v>1880338182</v>
      </c>
      <c r="Y27" s="557">
        <f t="shared" si="7"/>
        <v>0</v>
      </c>
      <c r="Z27" s="557">
        <f t="shared" si="7"/>
        <v>0</v>
      </c>
      <c r="AA27" s="557">
        <f t="shared" si="7"/>
        <v>50602293910</v>
      </c>
      <c r="AB27" s="557">
        <f t="shared" si="7"/>
        <v>205808314</v>
      </c>
      <c r="AC27" s="557">
        <f t="shared" si="7"/>
        <v>0</v>
      </c>
      <c r="AD27" s="557">
        <f t="shared" si="7"/>
        <v>0</v>
      </c>
      <c r="AE27" s="557">
        <f t="shared" si="7"/>
        <v>41000000</v>
      </c>
      <c r="AF27" s="557">
        <f t="shared" si="7"/>
        <v>0</v>
      </c>
      <c r="AG27" s="557">
        <f t="shared" si="7"/>
        <v>0</v>
      </c>
      <c r="AH27" s="557">
        <f t="shared" si="7"/>
        <v>0</v>
      </c>
      <c r="AI27" s="557">
        <f t="shared" si="7"/>
        <v>0</v>
      </c>
      <c r="AJ27" s="557">
        <f t="shared" si="7"/>
        <v>77077563854</v>
      </c>
      <c r="AK27" s="557">
        <f t="shared" si="7"/>
        <v>0</v>
      </c>
      <c r="AL27" s="557">
        <f t="shared" si="7"/>
        <v>0</v>
      </c>
      <c r="AM27" s="557">
        <f t="shared" si="7"/>
        <v>0</v>
      </c>
      <c r="AN27" s="557">
        <f t="shared" si="7"/>
        <v>0</v>
      </c>
      <c r="AO27" s="557">
        <f t="shared" si="7"/>
        <v>0</v>
      </c>
      <c r="AP27" s="557">
        <f t="shared" si="7"/>
        <v>0</v>
      </c>
      <c r="AQ27" s="557">
        <f t="shared" si="7"/>
        <v>0</v>
      </c>
      <c r="AR27" s="557">
        <f t="shared" si="7"/>
        <v>814125626078</v>
      </c>
    </row>
    <row r="28" spans="1:48" s="495" customFormat="1" ht="15">
      <c r="A28" s="533"/>
      <c r="C28" s="555"/>
      <c r="D28" s="544"/>
      <c r="E28" s="557"/>
      <c r="F28" s="557"/>
      <c r="G28" s="557"/>
      <c r="H28" s="557"/>
      <c r="I28" s="557"/>
      <c r="J28" s="557"/>
      <c r="K28" s="557"/>
      <c r="L28" s="557"/>
      <c r="M28" s="557"/>
      <c r="N28" s="557"/>
      <c r="O28" s="557"/>
      <c r="P28" s="557"/>
      <c r="Q28" s="557"/>
      <c r="R28" s="557"/>
      <c r="S28" s="557"/>
      <c r="T28" s="557"/>
      <c r="U28" s="557"/>
      <c r="V28" s="557"/>
      <c r="W28" s="557"/>
      <c r="X28" s="557"/>
      <c r="Y28" s="557"/>
      <c r="Z28" s="557"/>
      <c r="AA28" s="557"/>
      <c r="AB28" s="557"/>
      <c r="AC28" s="557"/>
      <c r="AD28" s="557"/>
      <c r="AE28" s="557"/>
      <c r="AF28" s="557"/>
      <c r="AG28" s="557"/>
      <c r="AH28" s="557"/>
      <c r="AI28" s="557"/>
      <c r="AJ28" s="557"/>
      <c r="AK28" s="557"/>
      <c r="AL28" s="557"/>
      <c r="AM28" s="557"/>
      <c r="AN28" s="557"/>
      <c r="AO28" s="557"/>
      <c r="AP28" s="557"/>
      <c r="AQ28" s="557"/>
      <c r="AR28" s="557"/>
    </row>
    <row r="29" spans="1:48" s="495" customFormat="1" ht="15">
      <c r="A29" s="533"/>
      <c r="C29" s="555"/>
      <c r="D29" s="544"/>
      <c r="E29" s="557"/>
      <c r="F29" s="557"/>
      <c r="G29" s="557"/>
      <c r="H29" s="557"/>
      <c r="I29" s="557"/>
      <c r="J29" s="557"/>
      <c r="K29" s="557"/>
      <c r="L29" s="557"/>
      <c r="M29" s="557"/>
      <c r="N29" s="557"/>
      <c r="O29" s="557"/>
      <c r="P29" s="557"/>
      <c r="Q29" s="557"/>
      <c r="R29" s="557"/>
      <c r="S29" s="557"/>
      <c r="T29" s="557"/>
      <c r="U29" s="557"/>
      <c r="V29" s="557"/>
      <c r="W29" s="557"/>
      <c r="X29" s="557"/>
      <c r="Y29" s="557"/>
      <c r="Z29" s="557"/>
      <c r="AA29" s="557"/>
      <c r="AB29" s="557"/>
      <c r="AC29" s="557"/>
      <c r="AD29" s="557"/>
      <c r="AE29" s="557"/>
      <c r="AF29" s="557"/>
      <c r="AG29" s="557"/>
      <c r="AH29" s="557"/>
      <c r="AI29" s="557"/>
      <c r="AJ29" s="557"/>
      <c r="AK29" s="557"/>
      <c r="AL29" s="557"/>
      <c r="AM29" s="557"/>
      <c r="AN29" s="557"/>
      <c r="AO29" s="557"/>
      <c r="AP29" s="557"/>
      <c r="AQ29" s="557"/>
      <c r="AR29" s="557"/>
    </row>
    <row r="30" spans="1:48" s="495" customFormat="1" ht="15">
      <c r="A30" s="533"/>
      <c r="C30" s="555"/>
      <c r="D30" s="544"/>
      <c r="E30" s="557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7"/>
      <c r="AJ30" s="557"/>
      <c r="AK30" s="557"/>
      <c r="AL30" s="557"/>
      <c r="AM30" s="557"/>
      <c r="AN30" s="557"/>
      <c r="AO30" s="557"/>
      <c r="AP30" s="557"/>
      <c r="AQ30" s="557"/>
      <c r="AR30" s="557"/>
    </row>
    <row r="31" spans="1:48" s="495" customFormat="1" ht="15">
      <c r="A31" s="533"/>
      <c r="C31" s="555"/>
      <c r="D31" s="544"/>
      <c r="E31" s="557"/>
      <c r="F31" s="557"/>
      <c r="G31" s="557"/>
      <c r="H31" s="557"/>
      <c r="I31" s="557"/>
      <c r="J31" s="557"/>
      <c r="K31" s="557"/>
      <c r="L31" s="557"/>
      <c r="M31" s="557"/>
      <c r="N31" s="557"/>
      <c r="O31" s="557"/>
      <c r="P31" s="557"/>
      <c r="Q31" s="557"/>
      <c r="R31" s="557"/>
      <c r="S31" s="557"/>
      <c r="T31" s="557"/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57"/>
      <c r="AF31" s="557"/>
      <c r="AG31" s="557"/>
      <c r="AH31" s="557"/>
      <c r="AI31" s="557"/>
      <c r="AJ31" s="557"/>
      <c r="AK31" s="557"/>
      <c r="AL31" s="557"/>
      <c r="AM31" s="557"/>
      <c r="AN31" s="557"/>
      <c r="AO31" s="557"/>
      <c r="AP31" s="557"/>
      <c r="AQ31" s="557"/>
      <c r="AR31" s="557"/>
    </row>
    <row r="32" spans="1:48" s="495" customFormat="1" ht="15">
      <c r="A32" s="533"/>
      <c r="C32" s="555"/>
      <c r="D32" s="544"/>
      <c r="E32" s="557"/>
      <c r="F32" s="557"/>
      <c r="G32" s="557"/>
      <c r="H32" s="557"/>
      <c r="I32" s="557"/>
      <c r="J32" s="557"/>
      <c r="K32" s="557"/>
      <c r="L32" s="557"/>
      <c r="M32" s="557"/>
      <c r="N32" s="557"/>
      <c r="O32" s="557"/>
      <c r="P32" s="557"/>
      <c r="Q32" s="557"/>
      <c r="R32" s="557"/>
      <c r="S32" s="557"/>
      <c r="T32" s="557"/>
      <c r="U32" s="557"/>
      <c r="V32" s="557"/>
      <c r="W32" s="557"/>
      <c r="X32" s="557"/>
      <c r="Y32" s="557"/>
      <c r="Z32" s="557"/>
      <c r="AA32" s="557"/>
      <c r="AB32" s="557"/>
      <c r="AC32" s="557"/>
      <c r="AD32" s="557"/>
      <c r="AE32" s="557"/>
      <c r="AF32" s="557"/>
      <c r="AG32" s="557"/>
      <c r="AH32" s="557"/>
      <c r="AI32" s="557"/>
      <c r="AJ32" s="557"/>
      <c r="AK32" s="557"/>
      <c r="AL32" s="557"/>
      <c r="AM32" s="557"/>
      <c r="AN32" s="557"/>
      <c r="AO32" s="557"/>
      <c r="AP32" s="557"/>
      <c r="AQ32" s="557"/>
      <c r="AR32" s="557"/>
    </row>
    <row r="33" spans="1:46" s="495" customFormat="1" ht="15">
      <c r="A33" s="533"/>
      <c r="C33" s="555"/>
      <c r="D33" s="544"/>
      <c r="E33" s="557"/>
      <c r="F33" s="557"/>
      <c r="G33" s="557"/>
      <c r="H33" s="557"/>
      <c r="I33" s="557"/>
      <c r="J33" s="557"/>
      <c r="K33" s="557"/>
      <c r="L33" s="557"/>
      <c r="M33" s="557"/>
      <c r="N33" s="557"/>
      <c r="O33" s="557"/>
      <c r="P33" s="557"/>
      <c r="Q33" s="557"/>
      <c r="R33" s="557"/>
      <c r="S33" s="557"/>
      <c r="T33" s="557"/>
      <c r="U33" s="557"/>
      <c r="V33" s="557"/>
      <c r="W33" s="557"/>
      <c r="X33" s="557"/>
      <c r="Y33" s="557"/>
      <c r="Z33" s="557"/>
      <c r="AA33" s="557"/>
      <c r="AB33" s="557"/>
      <c r="AC33" s="557"/>
      <c r="AD33" s="557"/>
      <c r="AE33" s="557"/>
      <c r="AF33" s="557"/>
      <c r="AG33" s="557"/>
      <c r="AH33" s="557"/>
      <c r="AI33" s="557"/>
      <c r="AJ33" s="557"/>
      <c r="AK33" s="557"/>
      <c r="AL33" s="557"/>
      <c r="AM33" s="557"/>
      <c r="AN33" s="557"/>
      <c r="AO33" s="557"/>
      <c r="AP33" s="557"/>
      <c r="AQ33" s="557"/>
      <c r="AR33" s="557"/>
    </row>
    <row r="34" spans="1:46" s="495" customFormat="1" ht="15">
      <c r="A34" s="533"/>
      <c r="C34" s="555"/>
      <c r="D34" s="544"/>
      <c r="E34" s="557"/>
      <c r="F34" s="557"/>
      <c r="G34" s="557"/>
      <c r="H34" s="557"/>
      <c r="I34" s="557"/>
      <c r="J34" s="557"/>
      <c r="K34" s="557"/>
      <c r="L34" s="557"/>
      <c r="M34" s="557"/>
      <c r="N34" s="557"/>
      <c r="O34" s="557"/>
      <c r="P34" s="557"/>
      <c r="Q34" s="557"/>
      <c r="R34" s="557"/>
      <c r="S34" s="557"/>
      <c r="T34" s="557"/>
      <c r="U34" s="557"/>
      <c r="V34" s="557"/>
      <c r="W34" s="557"/>
      <c r="X34" s="557"/>
      <c r="Y34" s="557"/>
      <c r="Z34" s="557"/>
      <c r="AA34" s="557"/>
      <c r="AB34" s="557"/>
      <c r="AC34" s="557"/>
      <c r="AD34" s="557"/>
      <c r="AE34" s="557"/>
      <c r="AF34" s="557"/>
      <c r="AG34" s="557"/>
      <c r="AH34" s="557"/>
      <c r="AI34" s="557"/>
      <c r="AJ34" s="557"/>
      <c r="AK34" s="557"/>
      <c r="AL34" s="557"/>
      <c r="AM34" s="557"/>
      <c r="AN34" s="557"/>
      <c r="AO34" s="557"/>
      <c r="AP34" s="557"/>
      <c r="AQ34" s="557"/>
      <c r="AR34" s="557"/>
    </row>
    <row r="35" spans="1:46" s="495" customFormat="1" ht="15">
      <c r="A35" s="533"/>
      <c r="C35" s="555"/>
      <c r="D35" s="544"/>
      <c r="E35" s="557"/>
      <c r="F35" s="557"/>
      <c r="G35" s="557"/>
      <c r="H35" s="557"/>
      <c r="I35" s="557"/>
      <c r="J35" s="557"/>
      <c r="K35" s="557"/>
      <c r="L35" s="557"/>
      <c r="M35" s="557"/>
      <c r="N35" s="557"/>
      <c r="O35" s="557"/>
      <c r="P35" s="557"/>
      <c r="Q35" s="557"/>
      <c r="R35" s="557"/>
      <c r="S35" s="557"/>
      <c r="T35" s="557"/>
      <c r="U35" s="557"/>
      <c r="V35" s="557"/>
      <c r="W35" s="557"/>
      <c r="X35" s="557"/>
      <c r="Y35" s="557"/>
      <c r="Z35" s="557"/>
      <c r="AA35" s="557"/>
      <c r="AB35" s="557"/>
      <c r="AC35" s="557"/>
      <c r="AD35" s="557"/>
      <c r="AE35" s="557"/>
      <c r="AF35" s="557"/>
      <c r="AG35" s="557"/>
      <c r="AH35" s="557"/>
      <c r="AI35" s="557"/>
      <c r="AJ35" s="557"/>
      <c r="AK35" s="557"/>
      <c r="AL35" s="557"/>
      <c r="AM35" s="557"/>
      <c r="AN35" s="557"/>
      <c r="AO35" s="557"/>
      <c r="AP35" s="557"/>
      <c r="AQ35" s="557"/>
      <c r="AR35" s="557"/>
    </row>
    <row r="36" spans="1:46" s="495" customFormat="1" ht="15">
      <c r="A36" s="488" t="s">
        <v>655</v>
      </c>
      <c r="B36" s="488"/>
      <c r="C36" s="488"/>
      <c r="D36" s="488"/>
      <c r="E36" s="488"/>
      <c r="F36" s="489"/>
      <c r="G36" s="489"/>
      <c r="H36" s="489"/>
      <c r="I36" s="489"/>
      <c r="J36" s="489"/>
      <c r="K36" s="489"/>
      <c r="L36" s="488"/>
      <c r="M36" s="489"/>
      <c r="N36" s="489"/>
      <c r="O36" s="489"/>
      <c r="P36" s="489"/>
      <c r="Q36" s="489"/>
      <c r="R36" s="489"/>
      <c r="S36" s="488"/>
      <c r="T36" s="488"/>
      <c r="U36" s="489"/>
      <c r="V36" s="489"/>
      <c r="W36" s="489"/>
      <c r="X36" s="489"/>
      <c r="Y36" s="489"/>
      <c r="Z36" s="489"/>
      <c r="AA36" s="582"/>
      <c r="AB36" s="582"/>
      <c r="AC36" s="491"/>
      <c r="AD36" s="491"/>
      <c r="AE36" s="491"/>
      <c r="AF36" s="491"/>
      <c r="AG36" s="491"/>
      <c r="AH36" s="491"/>
      <c r="AI36" s="492"/>
      <c r="AJ36" s="493" t="s">
        <v>45</v>
      </c>
      <c r="AK36" s="494"/>
      <c r="AL36" s="494"/>
      <c r="AM36" s="494"/>
      <c r="AN36" s="494"/>
      <c r="AO36" s="494"/>
      <c r="AP36" s="494"/>
      <c r="AR36" s="493"/>
    </row>
    <row r="37" spans="1:46" s="495" customFormat="1" ht="15">
      <c r="A37" s="497" t="s">
        <v>486</v>
      </c>
      <c r="B37" s="498"/>
      <c r="C37" s="498"/>
      <c r="D37" s="499"/>
      <c r="E37" s="499"/>
      <c r="F37" s="500"/>
      <c r="G37" s="500"/>
      <c r="H37" s="500"/>
      <c r="I37" s="500"/>
      <c r="J37" s="500"/>
      <c r="K37" s="500"/>
      <c r="L37" s="499"/>
      <c r="M37" s="500"/>
      <c r="N37" s="500"/>
      <c r="O37" s="500"/>
      <c r="P37" s="500"/>
      <c r="Q37" s="500"/>
      <c r="R37" s="500"/>
      <c r="S37" s="499"/>
      <c r="U37" s="501"/>
      <c r="V37" s="501"/>
      <c r="W37" s="501"/>
      <c r="X37" s="501"/>
      <c r="Y37" s="501"/>
      <c r="Z37" s="501"/>
      <c r="AA37" s="502"/>
      <c r="AB37" s="502"/>
      <c r="AC37" s="503"/>
      <c r="AD37" s="503"/>
      <c r="AE37" s="503"/>
      <c r="AF37" s="503"/>
      <c r="AG37" s="503"/>
      <c r="AH37" s="503"/>
      <c r="AI37" s="502"/>
      <c r="AJ37" s="499" t="s">
        <v>815</v>
      </c>
      <c r="AK37" s="500"/>
      <c r="AL37" s="500"/>
      <c r="AM37" s="500"/>
      <c r="AN37" s="500"/>
      <c r="AO37" s="500"/>
      <c r="AP37" s="500"/>
      <c r="AR37" s="499"/>
    </row>
    <row r="38" spans="1:46" s="496" customFormat="1" ht="15">
      <c r="A38" s="504" t="s">
        <v>470</v>
      </c>
      <c r="B38" s="504"/>
      <c r="C38" s="504"/>
      <c r="D38" s="505"/>
      <c r="E38" s="505"/>
      <c r="F38" s="506"/>
      <c r="G38" s="506"/>
      <c r="H38" s="506"/>
      <c r="I38" s="506"/>
      <c r="J38" s="506"/>
      <c r="K38" s="506"/>
      <c r="L38" s="505"/>
      <c r="M38" s="506"/>
      <c r="N38" s="506"/>
      <c r="O38" s="506"/>
      <c r="P38" s="506"/>
      <c r="Q38" s="506"/>
      <c r="R38" s="506"/>
      <c r="S38" s="505"/>
      <c r="T38" s="505"/>
      <c r="U38" s="506"/>
      <c r="V38" s="506"/>
      <c r="W38" s="506"/>
      <c r="X38" s="506"/>
      <c r="Y38" s="506"/>
      <c r="Z38" s="506"/>
      <c r="AA38" s="505"/>
      <c r="AB38" s="505"/>
      <c r="AC38" s="506"/>
      <c r="AD38" s="506"/>
      <c r="AE38" s="506"/>
      <c r="AF38" s="506"/>
      <c r="AG38" s="506"/>
      <c r="AH38" s="506"/>
      <c r="AI38" s="507"/>
      <c r="AJ38" s="507"/>
      <c r="AK38" s="508"/>
      <c r="AL38" s="508"/>
      <c r="AM38" s="508"/>
      <c r="AN38" s="508"/>
      <c r="AO38" s="508"/>
      <c r="AP38" s="508"/>
      <c r="AQ38" s="507"/>
      <c r="AR38" s="509"/>
      <c r="AS38" s="507"/>
      <c r="AT38" s="507"/>
    </row>
    <row r="39" spans="1:46" s="495" customFormat="1" ht="15">
      <c r="A39" s="784" t="s">
        <v>726</v>
      </c>
      <c r="B39" s="784"/>
      <c r="C39" s="784"/>
      <c r="D39" s="784"/>
      <c r="E39" s="784"/>
      <c r="F39" s="511"/>
      <c r="G39" s="511"/>
      <c r="H39" s="511"/>
      <c r="I39" s="511"/>
      <c r="J39" s="511"/>
      <c r="K39" s="511"/>
      <c r="L39" s="512"/>
      <c r="M39" s="511"/>
      <c r="N39" s="511"/>
      <c r="O39" s="511"/>
      <c r="P39" s="511"/>
      <c r="Q39" s="511"/>
      <c r="R39" s="511"/>
      <c r="S39" s="512"/>
      <c r="T39" s="512"/>
      <c r="U39" s="511"/>
      <c r="V39" s="511"/>
      <c r="W39" s="511"/>
      <c r="X39" s="511"/>
      <c r="Y39" s="511"/>
      <c r="Z39" s="511"/>
      <c r="AA39" s="512"/>
      <c r="AB39" s="512"/>
      <c r="AC39" s="511"/>
      <c r="AD39" s="511"/>
      <c r="AE39" s="511"/>
      <c r="AF39" s="511"/>
      <c r="AG39" s="511"/>
      <c r="AH39" s="511"/>
      <c r="AJ39" s="706" t="s">
        <v>449</v>
      </c>
      <c r="AK39" s="706"/>
      <c r="AL39" s="706"/>
      <c r="AM39" s="706"/>
      <c r="AN39" s="706"/>
      <c r="AO39" s="706"/>
      <c r="AP39" s="706"/>
      <c r="AQ39" s="706"/>
      <c r="AR39" s="706"/>
    </row>
    <row r="40" spans="1:46" s="495" customFormat="1" ht="15">
      <c r="A40" s="514" t="s">
        <v>712</v>
      </c>
      <c r="B40" s="582"/>
      <c r="C40" s="582"/>
      <c r="D40" s="582"/>
      <c r="E40" s="582"/>
      <c r="F40" s="511"/>
      <c r="G40" s="511"/>
      <c r="H40" s="511"/>
      <c r="I40" s="511"/>
      <c r="J40" s="511"/>
      <c r="K40" s="511"/>
      <c r="L40" s="512"/>
      <c r="M40" s="511"/>
      <c r="N40" s="511"/>
      <c r="O40" s="511"/>
      <c r="P40" s="511"/>
      <c r="Q40" s="511"/>
      <c r="R40" s="511"/>
      <c r="S40" s="512"/>
      <c r="T40" s="512"/>
      <c r="U40" s="511"/>
      <c r="V40" s="511"/>
      <c r="W40" s="511"/>
      <c r="X40" s="511"/>
      <c r="Y40" s="511"/>
      <c r="Z40" s="511"/>
      <c r="AA40" s="512"/>
      <c r="AB40" s="512"/>
      <c r="AC40" s="511"/>
      <c r="AD40" s="511"/>
      <c r="AE40" s="511"/>
      <c r="AF40" s="511"/>
      <c r="AG40" s="511"/>
      <c r="AH40" s="511"/>
      <c r="AJ40" s="515"/>
      <c r="AK40" s="515"/>
      <c r="AL40" s="515"/>
      <c r="AM40" s="515"/>
      <c r="AN40" s="515"/>
      <c r="AO40" s="515"/>
      <c r="AP40" s="515"/>
      <c r="AQ40" s="515"/>
      <c r="AR40" s="515"/>
    </row>
    <row r="41" spans="1:46" s="495" customFormat="1">
      <c r="A41" s="785" t="s">
        <v>713</v>
      </c>
      <c r="B41" s="785"/>
      <c r="C41" s="785"/>
      <c r="D41" s="785"/>
      <c r="E41" s="785"/>
      <c r="F41" s="785"/>
      <c r="G41" s="785"/>
      <c r="H41" s="785"/>
      <c r="I41" s="785"/>
      <c r="J41" s="785"/>
      <c r="K41" s="785"/>
      <c r="L41" s="785"/>
      <c r="M41" s="785"/>
      <c r="N41" s="785"/>
      <c r="O41" s="785"/>
      <c r="P41" s="785"/>
      <c r="Q41" s="785"/>
      <c r="R41" s="785"/>
      <c r="S41" s="785"/>
      <c r="T41" s="785"/>
      <c r="U41" s="785"/>
      <c r="V41" s="785"/>
      <c r="W41" s="785"/>
      <c r="X41" s="785"/>
      <c r="Y41" s="785"/>
      <c r="Z41" s="785"/>
      <c r="AA41" s="785"/>
      <c r="AB41" s="785"/>
      <c r="AC41" s="785"/>
      <c r="AD41" s="785"/>
      <c r="AE41" s="785"/>
      <c r="AF41" s="785"/>
      <c r="AG41" s="785"/>
      <c r="AH41" s="785"/>
      <c r="AI41" s="785"/>
      <c r="AJ41" s="785"/>
      <c r="AK41" s="785"/>
      <c r="AL41" s="785"/>
      <c r="AM41" s="785"/>
      <c r="AN41" s="785"/>
      <c r="AO41" s="785"/>
      <c r="AP41" s="785"/>
      <c r="AQ41" s="785"/>
      <c r="AR41" s="785"/>
    </row>
    <row r="42" spans="1:46" s="495" customFormat="1" ht="15">
      <c r="A42" s="533"/>
      <c r="C42" s="555"/>
      <c r="D42" s="544"/>
      <c r="E42" s="557"/>
      <c r="F42" s="557"/>
      <c r="G42" s="557"/>
      <c r="H42" s="557"/>
      <c r="I42" s="557"/>
      <c r="J42" s="557"/>
      <c r="K42" s="557"/>
      <c r="L42" s="557"/>
      <c r="M42" s="557"/>
      <c r="N42" s="557"/>
      <c r="O42" s="557"/>
      <c r="P42" s="557"/>
      <c r="Q42" s="557"/>
      <c r="R42" s="557"/>
      <c r="S42" s="557"/>
      <c r="T42" s="557"/>
      <c r="U42" s="557"/>
      <c r="V42" s="557"/>
      <c r="W42" s="557"/>
      <c r="X42" s="557"/>
      <c r="Y42" s="557"/>
      <c r="Z42" s="557"/>
      <c r="AA42" s="557"/>
      <c r="AB42" s="557"/>
      <c r="AC42" s="557"/>
      <c r="AD42" s="557"/>
      <c r="AE42" s="557"/>
      <c r="AF42" s="557"/>
      <c r="AG42" s="557"/>
      <c r="AH42" s="557"/>
      <c r="AI42" s="557"/>
      <c r="AJ42" s="557"/>
      <c r="AK42" s="557"/>
      <c r="AL42" s="557"/>
      <c r="AM42" s="557"/>
      <c r="AN42" s="557"/>
      <c r="AO42" s="557"/>
      <c r="AP42" s="557"/>
      <c r="AQ42" s="557"/>
      <c r="AR42" s="557"/>
    </row>
    <row r="43" spans="1:46" s="495" customFormat="1" ht="15">
      <c r="A43" s="533"/>
      <c r="C43" s="555"/>
      <c r="D43" s="544"/>
      <c r="E43" s="557"/>
      <c r="F43" s="557"/>
      <c r="G43" s="557"/>
      <c r="H43" s="557"/>
      <c r="I43" s="557"/>
      <c r="J43" s="557"/>
      <c r="K43" s="557"/>
      <c r="L43" s="557"/>
      <c r="M43" s="557"/>
      <c r="N43" s="557"/>
      <c r="O43" s="557"/>
      <c r="P43" s="557"/>
      <c r="Q43" s="557"/>
      <c r="R43" s="557"/>
      <c r="S43" s="557"/>
      <c r="T43" s="557"/>
      <c r="U43" s="557"/>
      <c r="V43" s="557"/>
      <c r="W43" s="557"/>
      <c r="X43" s="557"/>
      <c r="Y43" s="557"/>
      <c r="Z43" s="557"/>
      <c r="AA43" s="557"/>
      <c r="AB43" s="557"/>
      <c r="AC43" s="557"/>
      <c r="AD43" s="557"/>
      <c r="AE43" s="557"/>
      <c r="AF43" s="557"/>
      <c r="AG43" s="557"/>
      <c r="AH43" s="557"/>
      <c r="AI43" s="557"/>
      <c r="AJ43" s="557"/>
      <c r="AK43" s="557"/>
      <c r="AL43" s="557"/>
      <c r="AM43" s="557"/>
      <c r="AN43" s="557"/>
      <c r="AO43" s="557"/>
      <c r="AP43" s="557"/>
      <c r="AQ43" s="557"/>
      <c r="AR43" s="557"/>
    </row>
    <row r="44" spans="1:46" s="495" customFormat="1" ht="15">
      <c r="A44" s="533"/>
      <c r="C44" s="555"/>
      <c r="D44" s="544"/>
      <c r="E44" s="557"/>
      <c r="F44" s="557"/>
      <c r="G44" s="557"/>
      <c r="H44" s="557"/>
      <c r="I44" s="557"/>
      <c r="J44" s="557"/>
      <c r="K44" s="557"/>
      <c r="L44" s="557"/>
      <c r="M44" s="557"/>
      <c r="N44" s="557"/>
      <c r="O44" s="557"/>
      <c r="P44" s="557"/>
      <c r="Q44" s="557"/>
      <c r="R44" s="557"/>
      <c r="S44" s="557"/>
      <c r="T44" s="557"/>
      <c r="U44" s="557"/>
      <c r="V44" s="557"/>
      <c r="W44" s="557"/>
      <c r="X44" s="557"/>
      <c r="Y44" s="557"/>
      <c r="Z44" s="557"/>
      <c r="AA44" s="557"/>
      <c r="AB44" s="557"/>
      <c r="AC44" s="557"/>
      <c r="AD44" s="557"/>
      <c r="AE44" s="557"/>
      <c r="AF44" s="557"/>
      <c r="AG44" s="557"/>
      <c r="AH44" s="557"/>
      <c r="AI44" s="557"/>
      <c r="AJ44" s="557"/>
      <c r="AK44" s="557"/>
      <c r="AL44" s="557"/>
      <c r="AM44" s="557"/>
      <c r="AN44" s="557"/>
      <c r="AO44" s="557"/>
      <c r="AP44" s="557"/>
      <c r="AQ44" s="557"/>
      <c r="AR44" s="557"/>
    </row>
    <row r="45" spans="1:46">
      <c r="A45" s="560">
        <v>20</v>
      </c>
      <c r="C45" s="562" t="s">
        <v>772</v>
      </c>
    </row>
    <row r="46" spans="1:46">
      <c r="C46" s="562" t="s">
        <v>786</v>
      </c>
    </row>
    <row r="47" spans="1:46" ht="28.5">
      <c r="E47" s="534" t="s">
        <v>773</v>
      </c>
      <c r="F47" s="530"/>
      <c r="G47" s="530"/>
      <c r="H47" s="530"/>
      <c r="I47" s="530"/>
      <c r="J47" s="530"/>
      <c r="K47" s="530"/>
      <c r="L47" s="495"/>
      <c r="M47" s="530"/>
      <c r="N47" s="530"/>
      <c r="O47" s="530"/>
      <c r="P47" s="530"/>
      <c r="Q47" s="530"/>
      <c r="R47" s="530"/>
      <c r="S47" s="495"/>
      <c r="T47" s="534" t="s">
        <v>774</v>
      </c>
      <c r="U47" s="530"/>
      <c r="V47" s="530"/>
      <c r="W47" s="530"/>
      <c r="X47" s="530"/>
      <c r="Y47" s="530"/>
      <c r="Z47" s="530"/>
      <c r="AA47" s="534" t="s">
        <v>775</v>
      </c>
      <c r="AB47" s="534" t="s">
        <v>776</v>
      </c>
      <c r="AC47" s="530"/>
      <c r="AD47" s="530"/>
      <c r="AE47" s="530"/>
      <c r="AF47" s="530"/>
      <c r="AG47" s="530"/>
      <c r="AH47" s="530"/>
      <c r="AI47" s="531"/>
      <c r="AJ47" s="534" t="s">
        <v>369</v>
      </c>
    </row>
    <row r="48" spans="1:46" ht="42.75">
      <c r="E48" s="583" t="s">
        <v>397</v>
      </c>
      <c r="F48" s="584"/>
      <c r="G48" s="584"/>
      <c r="H48" s="584"/>
      <c r="I48" s="584"/>
      <c r="J48" s="584"/>
      <c r="K48" s="584"/>
      <c r="L48" s="583" t="s">
        <v>397</v>
      </c>
      <c r="M48" s="583" t="s">
        <v>397</v>
      </c>
      <c r="N48" s="583" t="s">
        <v>397</v>
      </c>
      <c r="O48" s="583" t="s">
        <v>397</v>
      </c>
      <c r="P48" s="583" t="s">
        <v>397</v>
      </c>
      <c r="Q48" s="583" t="s">
        <v>397</v>
      </c>
      <c r="R48" s="583" t="s">
        <v>397</v>
      </c>
      <c r="S48" s="583" t="s">
        <v>397</v>
      </c>
      <c r="T48" s="583" t="s">
        <v>397</v>
      </c>
      <c r="U48" s="583" t="s">
        <v>397</v>
      </c>
      <c r="V48" s="583" t="s">
        <v>397</v>
      </c>
      <c r="W48" s="583" t="s">
        <v>397</v>
      </c>
      <c r="X48" s="583" t="s">
        <v>397</v>
      </c>
      <c r="Y48" s="583" t="s">
        <v>397</v>
      </c>
      <c r="Z48" s="583" t="s">
        <v>397</v>
      </c>
      <c r="AA48" s="583" t="s">
        <v>397</v>
      </c>
      <c r="AB48" s="583" t="s">
        <v>397</v>
      </c>
      <c r="AC48" s="583" t="s">
        <v>397</v>
      </c>
      <c r="AD48" s="583" t="s">
        <v>397</v>
      </c>
      <c r="AE48" s="583" t="s">
        <v>397</v>
      </c>
      <c r="AF48" s="583" t="s">
        <v>397</v>
      </c>
      <c r="AG48" s="583" t="s">
        <v>397</v>
      </c>
      <c r="AH48" s="583" t="s">
        <v>397</v>
      </c>
      <c r="AI48" s="583" t="s">
        <v>397</v>
      </c>
      <c r="AJ48" s="583" t="s">
        <v>397</v>
      </c>
    </row>
    <row r="49" spans="3:36">
      <c r="C49" s="562" t="s">
        <v>777</v>
      </c>
    </row>
    <row r="50" spans="3:36">
      <c r="C50" s="560" t="s">
        <v>778</v>
      </c>
      <c r="E50" s="6">
        <v>1297482838373</v>
      </c>
      <c r="F50" s="597"/>
      <c r="G50" s="597"/>
      <c r="H50" s="597"/>
      <c r="I50" s="597"/>
      <c r="J50" s="597"/>
      <c r="K50" s="597"/>
      <c r="L50" s="6"/>
      <c r="M50" s="597"/>
      <c r="N50" s="597"/>
      <c r="O50" s="597"/>
      <c r="P50" s="597"/>
      <c r="Q50" s="597"/>
      <c r="R50" s="597"/>
      <c r="S50" s="6"/>
      <c r="T50" s="6">
        <v>-36853045422</v>
      </c>
      <c r="U50" s="597"/>
      <c r="V50" s="597"/>
      <c r="W50" s="597"/>
      <c r="X50" s="597"/>
      <c r="Y50" s="597"/>
      <c r="Z50" s="597"/>
      <c r="AA50" s="6">
        <v>139832881140</v>
      </c>
      <c r="AB50" s="6">
        <v>-512335401183</v>
      </c>
      <c r="AC50" s="597"/>
      <c r="AD50" s="597"/>
      <c r="AE50" s="597"/>
      <c r="AF50" s="597"/>
      <c r="AG50" s="597"/>
      <c r="AH50" s="597"/>
      <c r="AI50" s="6"/>
      <c r="AJ50" s="6">
        <f>SUM(E50:AB50)</f>
        <v>888127272908</v>
      </c>
    </row>
    <row r="51" spans="3:36">
      <c r="C51" s="560" t="s">
        <v>779</v>
      </c>
      <c r="E51" s="6"/>
      <c r="F51" s="597"/>
      <c r="G51" s="597"/>
      <c r="H51" s="597"/>
      <c r="I51" s="597"/>
      <c r="J51" s="597"/>
      <c r="K51" s="597"/>
      <c r="L51" s="6"/>
      <c r="M51" s="597"/>
      <c r="N51" s="597"/>
      <c r="O51" s="597"/>
      <c r="P51" s="597"/>
      <c r="Q51" s="597"/>
      <c r="R51" s="597"/>
      <c r="S51" s="6"/>
      <c r="T51" s="6"/>
      <c r="U51" s="597"/>
      <c r="V51" s="597"/>
      <c r="W51" s="597"/>
      <c r="X51" s="597"/>
      <c r="Y51" s="597"/>
      <c r="Z51" s="597"/>
      <c r="AA51" s="6"/>
      <c r="AB51" s="6"/>
      <c r="AC51" s="597"/>
      <c r="AD51" s="597"/>
      <c r="AE51" s="597"/>
      <c r="AF51" s="597"/>
      <c r="AG51" s="597"/>
      <c r="AH51" s="597"/>
      <c r="AI51" s="6"/>
      <c r="AJ51" s="6">
        <v>836338712385</v>
      </c>
    </row>
    <row r="52" spans="3:36">
      <c r="C52" s="562" t="s">
        <v>780</v>
      </c>
      <c r="D52" s="562"/>
      <c r="E52" s="598">
        <f>E50</f>
        <v>1297482838373</v>
      </c>
      <c r="F52" s="598">
        <f t="shared" ref="F52:AI52" si="8">F50</f>
        <v>0</v>
      </c>
      <c r="G52" s="598">
        <f t="shared" si="8"/>
        <v>0</v>
      </c>
      <c r="H52" s="598">
        <f t="shared" si="8"/>
        <v>0</v>
      </c>
      <c r="I52" s="598">
        <f t="shared" si="8"/>
        <v>0</v>
      </c>
      <c r="J52" s="598">
        <f t="shared" si="8"/>
        <v>0</v>
      </c>
      <c r="K52" s="598">
        <f t="shared" si="8"/>
        <v>0</v>
      </c>
      <c r="L52" s="598">
        <f t="shared" si="8"/>
        <v>0</v>
      </c>
      <c r="M52" s="598">
        <f t="shared" si="8"/>
        <v>0</v>
      </c>
      <c r="N52" s="598">
        <f t="shared" si="8"/>
        <v>0</v>
      </c>
      <c r="O52" s="598">
        <f t="shared" si="8"/>
        <v>0</v>
      </c>
      <c r="P52" s="598">
        <f t="shared" si="8"/>
        <v>0</v>
      </c>
      <c r="Q52" s="598">
        <f t="shared" si="8"/>
        <v>0</v>
      </c>
      <c r="R52" s="598">
        <f t="shared" si="8"/>
        <v>0</v>
      </c>
      <c r="S52" s="598">
        <f t="shared" si="8"/>
        <v>0</v>
      </c>
      <c r="T52" s="598">
        <f t="shared" si="8"/>
        <v>-36853045422</v>
      </c>
      <c r="U52" s="598">
        <f t="shared" si="8"/>
        <v>0</v>
      </c>
      <c r="V52" s="598">
        <f t="shared" si="8"/>
        <v>0</v>
      </c>
      <c r="W52" s="598">
        <f t="shared" si="8"/>
        <v>0</v>
      </c>
      <c r="X52" s="598">
        <f t="shared" si="8"/>
        <v>0</v>
      </c>
      <c r="Y52" s="598">
        <f t="shared" si="8"/>
        <v>0</v>
      </c>
      <c r="Z52" s="598">
        <f t="shared" si="8"/>
        <v>0</v>
      </c>
      <c r="AA52" s="598">
        <f t="shared" si="8"/>
        <v>139832881140</v>
      </c>
      <c r="AB52" s="598">
        <f t="shared" si="8"/>
        <v>-512335401183</v>
      </c>
      <c r="AC52" s="598">
        <f t="shared" si="8"/>
        <v>0</v>
      </c>
      <c r="AD52" s="598">
        <f t="shared" si="8"/>
        <v>0</v>
      </c>
      <c r="AE52" s="598">
        <f t="shared" si="8"/>
        <v>0</v>
      </c>
      <c r="AF52" s="598">
        <f t="shared" si="8"/>
        <v>0</v>
      </c>
      <c r="AG52" s="598">
        <f t="shared" si="8"/>
        <v>0</v>
      </c>
      <c r="AH52" s="598">
        <f t="shared" si="8"/>
        <v>0</v>
      </c>
      <c r="AI52" s="598">
        <f t="shared" si="8"/>
        <v>0</v>
      </c>
      <c r="AJ52" s="598">
        <f>AJ50+AJ51</f>
        <v>1724465985293</v>
      </c>
    </row>
    <row r="53" spans="3:36">
      <c r="C53" s="562" t="s">
        <v>781</v>
      </c>
      <c r="D53" s="562"/>
      <c r="E53" s="598"/>
      <c r="F53" s="599"/>
      <c r="G53" s="599"/>
      <c r="H53" s="599"/>
      <c r="I53" s="599"/>
      <c r="J53" s="599"/>
      <c r="K53" s="599"/>
      <c r="L53" s="598"/>
      <c r="M53" s="599"/>
      <c r="N53" s="599"/>
      <c r="O53" s="599"/>
      <c r="P53" s="599"/>
      <c r="Q53" s="599"/>
      <c r="R53" s="599"/>
      <c r="S53" s="598"/>
      <c r="T53" s="598"/>
      <c r="U53" s="599"/>
      <c r="V53" s="599"/>
      <c r="W53" s="599"/>
      <c r="X53" s="599"/>
      <c r="Y53" s="599"/>
      <c r="Z53" s="599"/>
      <c r="AA53" s="598"/>
      <c r="AB53" s="598"/>
      <c r="AC53" s="599"/>
      <c r="AD53" s="599"/>
      <c r="AE53" s="599"/>
      <c r="AF53" s="599"/>
      <c r="AG53" s="599"/>
      <c r="AH53" s="599"/>
      <c r="AI53" s="598"/>
      <c r="AJ53" s="598"/>
    </row>
    <row r="54" spans="3:36">
      <c r="C54" s="560" t="s">
        <v>782</v>
      </c>
      <c r="E54" s="6">
        <v>823144908337</v>
      </c>
      <c r="F54" s="597"/>
      <c r="G54" s="597"/>
      <c r="H54" s="597"/>
      <c r="I54" s="597"/>
      <c r="J54" s="597"/>
      <c r="K54" s="597"/>
      <c r="L54" s="6"/>
      <c r="M54" s="597"/>
      <c r="N54" s="597"/>
      <c r="O54" s="597"/>
      <c r="P54" s="597"/>
      <c r="Q54" s="597"/>
      <c r="R54" s="597"/>
      <c r="S54" s="6"/>
      <c r="T54" s="6">
        <v>5854799302</v>
      </c>
      <c r="U54" s="597"/>
      <c r="V54" s="597"/>
      <c r="W54" s="597"/>
      <c r="X54" s="597"/>
      <c r="Y54" s="597"/>
      <c r="Z54" s="597"/>
      <c r="AA54" s="6">
        <v>113756929417</v>
      </c>
      <c r="AB54" s="6">
        <v>-208460828649</v>
      </c>
      <c r="AC54" s="597"/>
      <c r="AD54" s="597"/>
      <c r="AE54" s="597"/>
      <c r="AF54" s="597"/>
      <c r="AG54" s="597"/>
      <c r="AH54" s="597"/>
      <c r="AI54" s="6"/>
      <c r="AJ54" s="6">
        <f>SUM(E54:AB54)</f>
        <v>734295808407</v>
      </c>
    </row>
    <row r="55" spans="3:36">
      <c r="C55" s="560" t="s">
        <v>783</v>
      </c>
      <c r="E55" s="6"/>
      <c r="F55" s="597"/>
      <c r="G55" s="597"/>
      <c r="H55" s="597"/>
      <c r="I55" s="597"/>
      <c r="J55" s="597"/>
      <c r="K55" s="597"/>
      <c r="L55" s="6"/>
      <c r="M55" s="597"/>
      <c r="N55" s="597"/>
      <c r="O55" s="597"/>
      <c r="P55" s="597"/>
      <c r="Q55" s="597"/>
      <c r="R55" s="597"/>
      <c r="S55" s="6"/>
      <c r="T55" s="6"/>
      <c r="U55" s="597"/>
      <c r="V55" s="597"/>
      <c r="W55" s="597"/>
      <c r="X55" s="597"/>
      <c r="Y55" s="597"/>
      <c r="Z55" s="597"/>
      <c r="AA55" s="6"/>
      <c r="AB55" s="6"/>
      <c r="AC55" s="597"/>
      <c r="AD55" s="597"/>
      <c r="AE55" s="597"/>
      <c r="AF55" s="597"/>
      <c r="AG55" s="597"/>
      <c r="AH55" s="597"/>
      <c r="AI55" s="6"/>
      <c r="AJ55" s="6">
        <v>44955835791</v>
      </c>
    </row>
    <row r="56" spans="3:36">
      <c r="C56" s="562" t="s">
        <v>784</v>
      </c>
      <c r="D56" s="562"/>
      <c r="E56" s="598">
        <f>SUM(E54:E55)</f>
        <v>823144908337</v>
      </c>
      <c r="F56" s="598">
        <f t="shared" ref="F56:AJ56" si="9">SUM(F54:F55)</f>
        <v>0</v>
      </c>
      <c r="G56" s="598">
        <f t="shared" si="9"/>
        <v>0</v>
      </c>
      <c r="H56" s="598">
        <f t="shared" si="9"/>
        <v>0</v>
      </c>
      <c r="I56" s="598">
        <f t="shared" si="9"/>
        <v>0</v>
      </c>
      <c r="J56" s="598">
        <f t="shared" si="9"/>
        <v>0</v>
      </c>
      <c r="K56" s="598">
        <f t="shared" si="9"/>
        <v>0</v>
      </c>
      <c r="L56" s="598">
        <f t="shared" si="9"/>
        <v>0</v>
      </c>
      <c r="M56" s="598">
        <f t="shared" si="9"/>
        <v>0</v>
      </c>
      <c r="N56" s="598">
        <f t="shared" si="9"/>
        <v>0</v>
      </c>
      <c r="O56" s="598">
        <f t="shared" si="9"/>
        <v>0</v>
      </c>
      <c r="P56" s="598">
        <f t="shared" si="9"/>
        <v>0</v>
      </c>
      <c r="Q56" s="598">
        <f t="shared" si="9"/>
        <v>0</v>
      </c>
      <c r="R56" s="598">
        <f t="shared" si="9"/>
        <v>0</v>
      </c>
      <c r="S56" s="598">
        <f t="shared" si="9"/>
        <v>0</v>
      </c>
      <c r="T56" s="598">
        <f t="shared" si="9"/>
        <v>5854799302</v>
      </c>
      <c r="U56" s="598">
        <f t="shared" si="9"/>
        <v>0</v>
      </c>
      <c r="V56" s="598">
        <f t="shared" si="9"/>
        <v>0</v>
      </c>
      <c r="W56" s="598">
        <f t="shared" si="9"/>
        <v>0</v>
      </c>
      <c r="X56" s="598">
        <f t="shared" si="9"/>
        <v>0</v>
      </c>
      <c r="Y56" s="598">
        <f t="shared" si="9"/>
        <v>0</v>
      </c>
      <c r="Z56" s="598">
        <f t="shared" si="9"/>
        <v>0</v>
      </c>
      <c r="AA56" s="598">
        <f t="shared" si="9"/>
        <v>113756929417</v>
      </c>
      <c r="AB56" s="598">
        <f t="shared" si="9"/>
        <v>-208460828649</v>
      </c>
      <c r="AC56" s="598">
        <f t="shared" si="9"/>
        <v>0</v>
      </c>
      <c r="AD56" s="598">
        <f t="shared" si="9"/>
        <v>0</v>
      </c>
      <c r="AE56" s="598">
        <f t="shared" si="9"/>
        <v>0</v>
      </c>
      <c r="AF56" s="598">
        <f t="shared" si="9"/>
        <v>0</v>
      </c>
      <c r="AG56" s="598">
        <f t="shared" si="9"/>
        <v>0</v>
      </c>
      <c r="AH56" s="598">
        <f t="shared" si="9"/>
        <v>0</v>
      </c>
      <c r="AI56" s="598">
        <f t="shared" si="9"/>
        <v>0</v>
      </c>
      <c r="AJ56" s="598">
        <f t="shared" si="9"/>
        <v>779251644198</v>
      </c>
    </row>
    <row r="57" spans="3:36">
      <c r="C57" s="562" t="s">
        <v>785</v>
      </c>
      <c r="E57" s="6"/>
      <c r="F57" s="597"/>
      <c r="G57" s="597"/>
      <c r="H57" s="597"/>
      <c r="I57" s="597"/>
      <c r="J57" s="597"/>
      <c r="K57" s="597"/>
      <c r="L57" s="6"/>
      <c r="M57" s="597"/>
      <c r="N57" s="597"/>
      <c r="O57" s="597"/>
      <c r="P57" s="597"/>
      <c r="Q57" s="597"/>
      <c r="R57" s="597"/>
      <c r="S57" s="6"/>
      <c r="T57" s="6"/>
      <c r="U57" s="597"/>
      <c r="V57" s="597"/>
      <c r="W57" s="597"/>
      <c r="X57" s="597"/>
      <c r="Y57" s="597"/>
      <c r="Z57" s="597"/>
      <c r="AA57" s="6"/>
      <c r="AB57" s="6"/>
      <c r="AC57" s="597"/>
      <c r="AD57" s="597"/>
      <c r="AE57" s="597"/>
      <c r="AF57" s="597"/>
      <c r="AG57" s="597"/>
      <c r="AH57" s="597"/>
      <c r="AI57" s="6"/>
      <c r="AJ57" s="6"/>
    </row>
    <row r="58" spans="3:36">
      <c r="C58" s="562" t="s">
        <v>777</v>
      </c>
    </row>
    <row r="59" spans="3:36">
      <c r="C59" s="560" t="s">
        <v>778</v>
      </c>
      <c r="E59" s="6">
        <v>998126185480</v>
      </c>
      <c r="F59" s="597"/>
      <c r="G59" s="597"/>
      <c r="H59" s="597"/>
      <c r="I59" s="597"/>
      <c r="J59" s="597"/>
      <c r="K59" s="597"/>
      <c r="L59" s="6"/>
      <c r="M59" s="597"/>
      <c r="N59" s="597"/>
      <c r="O59" s="597"/>
      <c r="P59" s="597"/>
      <c r="Q59" s="597"/>
      <c r="R59" s="597"/>
      <c r="S59" s="6"/>
      <c r="T59" s="6">
        <v>305971464990</v>
      </c>
      <c r="U59" s="597"/>
      <c r="V59" s="597"/>
      <c r="W59" s="597"/>
      <c r="X59" s="597"/>
      <c r="Y59" s="597"/>
      <c r="Z59" s="597"/>
      <c r="AA59" s="6">
        <v>150830540403</v>
      </c>
      <c r="AB59" s="6">
        <v>-61995947520</v>
      </c>
      <c r="AC59" s="597"/>
      <c r="AD59" s="597"/>
      <c r="AE59" s="597"/>
      <c r="AF59" s="597"/>
      <c r="AG59" s="597"/>
      <c r="AH59" s="597"/>
      <c r="AI59" s="6"/>
      <c r="AJ59" s="6">
        <f>SUM(E59:AB59)</f>
        <v>1392932243353</v>
      </c>
    </row>
    <row r="60" spans="3:36">
      <c r="C60" s="560" t="s">
        <v>779</v>
      </c>
      <c r="E60" s="6"/>
      <c r="F60" s="597"/>
      <c r="G60" s="597"/>
      <c r="H60" s="597"/>
      <c r="I60" s="597"/>
      <c r="J60" s="597"/>
      <c r="K60" s="597"/>
      <c r="L60" s="6"/>
      <c r="M60" s="597"/>
      <c r="N60" s="597"/>
      <c r="O60" s="597"/>
      <c r="P60" s="597"/>
      <c r="Q60" s="597"/>
      <c r="R60" s="597"/>
      <c r="S60" s="6"/>
      <c r="T60" s="6"/>
      <c r="U60" s="597"/>
      <c r="V60" s="597"/>
      <c r="W60" s="597"/>
      <c r="X60" s="597"/>
      <c r="Y60" s="597"/>
      <c r="Z60" s="597"/>
      <c r="AA60" s="6"/>
      <c r="AB60" s="6"/>
      <c r="AC60" s="597"/>
      <c r="AD60" s="597"/>
      <c r="AE60" s="597"/>
      <c r="AF60" s="597"/>
      <c r="AG60" s="597"/>
      <c r="AH60" s="597"/>
      <c r="AI60" s="6"/>
      <c r="AJ60" s="6"/>
    </row>
    <row r="61" spans="3:36">
      <c r="C61" s="562" t="s">
        <v>780</v>
      </c>
      <c r="D61" s="562"/>
      <c r="E61" s="598">
        <f>E59</f>
        <v>998126185480</v>
      </c>
      <c r="F61" s="598">
        <f t="shared" ref="F61:AI61" si="10">F59</f>
        <v>0</v>
      </c>
      <c r="G61" s="598">
        <f t="shared" si="10"/>
        <v>0</v>
      </c>
      <c r="H61" s="598">
        <f t="shared" si="10"/>
        <v>0</v>
      </c>
      <c r="I61" s="598">
        <f t="shared" si="10"/>
        <v>0</v>
      </c>
      <c r="J61" s="598">
        <f t="shared" si="10"/>
        <v>0</v>
      </c>
      <c r="K61" s="598">
        <f t="shared" si="10"/>
        <v>0</v>
      </c>
      <c r="L61" s="598">
        <f t="shared" si="10"/>
        <v>0</v>
      </c>
      <c r="M61" s="598">
        <f t="shared" si="10"/>
        <v>0</v>
      </c>
      <c r="N61" s="598">
        <f t="shared" si="10"/>
        <v>0</v>
      </c>
      <c r="O61" s="598">
        <f t="shared" si="10"/>
        <v>0</v>
      </c>
      <c r="P61" s="598">
        <f t="shared" si="10"/>
        <v>0</v>
      </c>
      <c r="Q61" s="598">
        <f t="shared" si="10"/>
        <v>0</v>
      </c>
      <c r="R61" s="598">
        <f t="shared" si="10"/>
        <v>0</v>
      </c>
      <c r="S61" s="598">
        <f t="shared" si="10"/>
        <v>0</v>
      </c>
      <c r="T61" s="598">
        <f t="shared" si="10"/>
        <v>305971464990</v>
      </c>
      <c r="U61" s="598">
        <f t="shared" si="10"/>
        <v>0</v>
      </c>
      <c r="V61" s="598">
        <f t="shared" si="10"/>
        <v>0</v>
      </c>
      <c r="W61" s="598">
        <f t="shared" si="10"/>
        <v>0</v>
      </c>
      <c r="X61" s="598">
        <f t="shared" si="10"/>
        <v>0</v>
      </c>
      <c r="Y61" s="598">
        <f t="shared" si="10"/>
        <v>0</v>
      </c>
      <c r="Z61" s="598">
        <f t="shared" si="10"/>
        <v>0</v>
      </c>
      <c r="AA61" s="598">
        <f t="shared" si="10"/>
        <v>150830540403</v>
      </c>
      <c r="AB61" s="598">
        <f t="shared" si="10"/>
        <v>-61995947520</v>
      </c>
      <c r="AC61" s="598">
        <f t="shared" si="10"/>
        <v>0</v>
      </c>
      <c r="AD61" s="598">
        <f t="shared" si="10"/>
        <v>0</v>
      </c>
      <c r="AE61" s="598">
        <f t="shared" si="10"/>
        <v>0</v>
      </c>
      <c r="AF61" s="598">
        <f t="shared" si="10"/>
        <v>0</v>
      </c>
      <c r="AG61" s="598">
        <f t="shared" si="10"/>
        <v>0</v>
      </c>
      <c r="AH61" s="598">
        <f t="shared" si="10"/>
        <v>0</v>
      </c>
      <c r="AI61" s="598">
        <f t="shared" si="10"/>
        <v>0</v>
      </c>
      <c r="AJ61" s="598">
        <f>AJ59+AJ60</f>
        <v>1392932243353</v>
      </c>
    </row>
    <row r="62" spans="3:36">
      <c r="C62" s="562" t="s">
        <v>781</v>
      </c>
      <c r="D62" s="562"/>
      <c r="E62" s="598"/>
      <c r="F62" s="599"/>
      <c r="G62" s="599"/>
      <c r="H62" s="599"/>
      <c r="I62" s="599"/>
      <c r="J62" s="599"/>
      <c r="K62" s="599"/>
      <c r="L62" s="598"/>
      <c r="M62" s="599"/>
      <c r="N62" s="599"/>
      <c r="O62" s="599"/>
      <c r="P62" s="599"/>
      <c r="Q62" s="599"/>
      <c r="R62" s="599"/>
      <c r="S62" s="598"/>
      <c r="T62" s="598"/>
      <c r="U62" s="599"/>
      <c r="V62" s="599"/>
      <c r="W62" s="599"/>
      <c r="X62" s="599"/>
      <c r="Y62" s="599"/>
      <c r="Z62" s="599"/>
      <c r="AA62" s="598"/>
      <c r="AB62" s="598"/>
      <c r="AC62" s="599"/>
      <c r="AD62" s="599"/>
      <c r="AE62" s="599"/>
      <c r="AF62" s="599"/>
      <c r="AG62" s="599"/>
      <c r="AH62" s="599"/>
      <c r="AI62" s="598"/>
      <c r="AJ62" s="598"/>
    </row>
    <row r="63" spans="3:36">
      <c r="C63" s="560" t="s">
        <v>782</v>
      </c>
      <c r="E63" s="6">
        <v>594449291112</v>
      </c>
      <c r="F63" s="597"/>
      <c r="G63" s="597"/>
      <c r="H63" s="597"/>
      <c r="I63" s="597"/>
      <c r="J63" s="597"/>
      <c r="K63" s="597"/>
      <c r="L63" s="6"/>
      <c r="M63" s="597"/>
      <c r="N63" s="597"/>
      <c r="O63" s="597"/>
      <c r="P63" s="597"/>
      <c r="Q63" s="597"/>
      <c r="R63" s="597"/>
      <c r="S63" s="6"/>
      <c r="T63" s="6">
        <v>189573477468</v>
      </c>
      <c r="U63" s="597"/>
      <c r="V63" s="597"/>
      <c r="W63" s="597"/>
      <c r="X63" s="597"/>
      <c r="Y63" s="597"/>
      <c r="Z63" s="597"/>
      <c r="AA63" s="6">
        <v>125526885447</v>
      </c>
      <c r="AB63" s="6">
        <v>-61995947520</v>
      </c>
      <c r="AC63" s="597"/>
      <c r="AD63" s="597"/>
      <c r="AE63" s="597"/>
      <c r="AF63" s="597"/>
      <c r="AG63" s="597"/>
      <c r="AH63" s="597"/>
      <c r="AI63" s="6"/>
      <c r="AJ63" s="6">
        <f>SUM(E63:AB63)</f>
        <v>847553706507</v>
      </c>
    </row>
    <row r="64" spans="3:36">
      <c r="C64" s="560" t="s">
        <v>783</v>
      </c>
      <c r="E64" s="6"/>
      <c r="F64" s="597"/>
      <c r="G64" s="597"/>
      <c r="H64" s="597"/>
      <c r="I64" s="597"/>
      <c r="J64" s="597"/>
      <c r="K64" s="597"/>
      <c r="L64" s="6"/>
      <c r="M64" s="597"/>
      <c r="N64" s="597"/>
      <c r="O64" s="597"/>
      <c r="P64" s="597"/>
      <c r="Q64" s="597"/>
      <c r="R64" s="597"/>
      <c r="S64" s="6"/>
      <c r="T64" s="6"/>
      <c r="U64" s="597"/>
      <c r="V64" s="597"/>
      <c r="W64" s="597"/>
      <c r="X64" s="597"/>
      <c r="Y64" s="597"/>
      <c r="Z64" s="597"/>
      <c r="AA64" s="6"/>
      <c r="AB64" s="6"/>
      <c r="AC64" s="597"/>
      <c r="AD64" s="597"/>
      <c r="AE64" s="597"/>
      <c r="AF64" s="597"/>
      <c r="AG64" s="597"/>
      <c r="AH64" s="597"/>
      <c r="AI64" s="6"/>
      <c r="AJ64" s="6"/>
    </row>
    <row r="65" spans="1:46">
      <c r="C65" s="562" t="s">
        <v>784</v>
      </c>
      <c r="D65" s="562"/>
      <c r="E65" s="598">
        <f>SUM(E63:E64)</f>
        <v>594449291112</v>
      </c>
      <c r="F65" s="598">
        <f t="shared" ref="F65" si="11">SUM(F63:F64)</f>
        <v>0</v>
      </c>
      <c r="G65" s="598">
        <f t="shared" ref="G65" si="12">SUM(G63:G64)</f>
        <v>0</v>
      </c>
      <c r="H65" s="598">
        <f t="shared" ref="H65" si="13">SUM(H63:H64)</f>
        <v>0</v>
      </c>
      <c r="I65" s="598">
        <f t="shared" ref="I65" si="14">SUM(I63:I64)</f>
        <v>0</v>
      </c>
      <c r="J65" s="598">
        <f t="shared" ref="J65" si="15">SUM(J63:J64)</f>
        <v>0</v>
      </c>
      <c r="K65" s="598">
        <f t="shared" ref="K65" si="16">SUM(K63:K64)</f>
        <v>0</v>
      </c>
      <c r="L65" s="598">
        <f t="shared" ref="L65" si="17">SUM(L63:L64)</f>
        <v>0</v>
      </c>
      <c r="M65" s="598">
        <f t="shared" ref="M65" si="18">SUM(M63:M64)</f>
        <v>0</v>
      </c>
      <c r="N65" s="598">
        <f t="shared" ref="N65" si="19">SUM(N63:N64)</f>
        <v>0</v>
      </c>
      <c r="O65" s="598">
        <f t="shared" ref="O65" si="20">SUM(O63:O64)</f>
        <v>0</v>
      </c>
      <c r="P65" s="598">
        <f t="shared" ref="P65" si="21">SUM(P63:P64)</f>
        <v>0</v>
      </c>
      <c r="Q65" s="598">
        <f t="shared" ref="Q65" si="22">SUM(Q63:Q64)</f>
        <v>0</v>
      </c>
      <c r="R65" s="598">
        <f t="shared" ref="R65" si="23">SUM(R63:R64)</f>
        <v>0</v>
      </c>
      <c r="S65" s="598">
        <f t="shared" ref="S65" si="24">SUM(S63:S64)</f>
        <v>0</v>
      </c>
      <c r="T65" s="598">
        <f t="shared" ref="T65" si="25">SUM(T63:T64)</f>
        <v>189573477468</v>
      </c>
      <c r="U65" s="598">
        <f t="shared" ref="U65" si="26">SUM(U63:U64)</f>
        <v>0</v>
      </c>
      <c r="V65" s="598">
        <f t="shared" ref="V65" si="27">SUM(V63:V64)</f>
        <v>0</v>
      </c>
      <c r="W65" s="598">
        <f t="shared" ref="W65" si="28">SUM(W63:W64)</f>
        <v>0</v>
      </c>
      <c r="X65" s="598">
        <f t="shared" ref="X65" si="29">SUM(X63:X64)</f>
        <v>0</v>
      </c>
      <c r="Y65" s="598">
        <f t="shared" ref="Y65" si="30">SUM(Y63:Y64)</f>
        <v>0</v>
      </c>
      <c r="Z65" s="598">
        <f t="shared" ref="Z65" si="31">SUM(Z63:Z64)</f>
        <v>0</v>
      </c>
      <c r="AA65" s="598">
        <f t="shared" ref="AA65" si="32">SUM(AA63:AA64)</f>
        <v>125526885447</v>
      </c>
      <c r="AB65" s="598">
        <f t="shared" ref="AB65" si="33">SUM(AB63:AB64)</f>
        <v>-61995947520</v>
      </c>
      <c r="AC65" s="598">
        <f t="shared" ref="AC65" si="34">SUM(AC63:AC64)</f>
        <v>0</v>
      </c>
      <c r="AD65" s="598">
        <f t="shared" ref="AD65" si="35">SUM(AD63:AD64)</f>
        <v>0</v>
      </c>
      <c r="AE65" s="598">
        <f t="shared" ref="AE65" si="36">SUM(AE63:AE64)</f>
        <v>0</v>
      </c>
      <c r="AF65" s="598">
        <f t="shared" ref="AF65" si="37">SUM(AF63:AF64)</f>
        <v>0</v>
      </c>
      <c r="AG65" s="598">
        <f t="shared" ref="AG65" si="38">SUM(AG63:AG64)</f>
        <v>0</v>
      </c>
      <c r="AH65" s="598">
        <f t="shared" ref="AH65" si="39">SUM(AH63:AH64)</f>
        <v>0</v>
      </c>
      <c r="AI65" s="598">
        <f t="shared" ref="AI65" si="40">SUM(AI63:AI64)</f>
        <v>0</v>
      </c>
      <c r="AJ65" s="598">
        <f t="shared" ref="AJ65" si="41">SUM(AJ63:AJ64)</f>
        <v>847553706507</v>
      </c>
    </row>
    <row r="66" spans="1:46">
      <c r="E66" s="6"/>
      <c r="F66" s="597"/>
      <c r="G66" s="597"/>
      <c r="H66" s="597"/>
      <c r="I66" s="597"/>
      <c r="J66" s="597"/>
      <c r="K66" s="597"/>
      <c r="L66" s="6"/>
      <c r="M66" s="597"/>
      <c r="N66" s="597"/>
      <c r="O66" s="597"/>
      <c r="P66" s="597"/>
      <c r="Q66" s="597"/>
      <c r="R66" s="597"/>
      <c r="S66" s="6"/>
      <c r="T66" s="6"/>
      <c r="U66" s="597"/>
      <c r="V66" s="597"/>
      <c r="W66" s="597"/>
      <c r="X66" s="597"/>
      <c r="Y66" s="597"/>
      <c r="Z66" s="597"/>
      <c r="AA66" s="6"/>
      <c r="AB66" s="6"/>
      <c r="AC66" s="597"/>
      <c r="AD66" s="597"/>
      <c r="AE66" s="597"/>
      <c r="AF66" s="597"/>
      <c r="AG66" s="597"/>
      <c r="AH66" s="597"/>
      <c r="AI66" s="6"/>
      <c r="AJ66" s="6"/>
    </row>
    <row r="67" spans="1:46">
      <c r="E67" s="6"/>
      <c r="F67" s="597"/>
      <c r="G67" s="597"/>
      <c r="H67" s="597"/>
      <c r="I67" s="597"/>
      <c r="J67" s="597"/>
      <c r="K67" s="597"/>
      <c r="L67" s="6"/>
      <c r="M67" s="597"/>
      <c r="N67" s="597"/>
      <c r="O67" s="597"/>
      <c r="P67" s="597"/>
      <c r="Q67" s="597"/>
      <c r="R67" s="597"/>
      <c r="S67" s="6"/>
      <c r="T67" s="6"/>
      <c r="U67" s="597"/>
      <c r="V67" s="597"/>
      <c r="W67" s="597"/>
      <c r="X67" s="597"/>
      <c r="Y67" s="597"/>
      <c r="Z67" s="597"/>
      <c r="AA67" s="6"/>
      <c r="AB67" s="6"/>
      <c r="AC67" s="597"/>
      <c r="AD67" s="597"/>
      <c r="AE67" s="597"/>
      <c r="AF67" s="597"/>
      <c r="AG67" s="597"/>
      <c r="AH67" s="597"/>
      <c r="AI67" s="6"/>
      <c r="AJ67" s="6"/>
    </row>
    <row r="68" spans="1:46" s="495" customFormat="1" ht="15">
      <c r="A68" s="488" t="s">
        <v>655</v>
      </c>
      <c r="B68" s="488"/>
      <c r="C68" s="488"/>
      <c r="D68" s="488"/>
      <c r="E68" s="488"/>
      <c r="F68" s="489"/>
      <c r="G68" s="489"/>
      <c r="H68" s="489"/>
      <c r="I68" s="489"/>
      <c r="J68" s="489"/>
      <c r="K68" s="489"/>
      <c r="L68" s="488"/>
      <c r="M68" s="489"/>
      <c r="N68" s="489"/>
      <c r="O68" s="489"/>
      <c r="P68" s="489"/>
      <c r="Q68" s="489"/>
      <c r="R68" s="489"/>
      <c r="S68" s="488"/>
      <c r="T68" s="488"/>
      <c r="U68" s="489"/>
      <c r="V68" s="489"/>
      <c r="W68" s="489"/>
      <c r="X68" s="489"/>
      <c r="Y68" s="489"/>
      <c r="Z68" s="489"/>
      <c r="AA68" s="602"/>
      <c r="AB68" s="602"/>
      <c r="AC68" s="491"/>
      <c r="AD68" s="491"/>
      <c r="AE68" s="491"/>
      <c r="AF68" s="491"/>
      <c r="AG68" s="491"/>
      <c r="AH68" s="491"/>
      <c r="AI68" s="492"/>
      <c r="AJ68" s="493" t="s">
        <v>45</v>
      </c>
      <c r="AK68" s="494"/>
      <c r="AL68" s="494"/>
      <c r="AM68" s="494"/>
      <c r="AN68" s="494"/>
      <c r="AO68" s="494"/>
      <c r="AP68" s="494"/>
      <c r="AR68" s="493"/>
    </row>
    <row r="69" spans="1:46" s="495" customFormat="1" ht="15">
      <c r="A69" s="497" t="s">
        <v>486</v>
      </c>
      <c r="B69" s="498"/>
      <c r="C69" s="498"/>
      <c r="D69" s="499"/>
      <c r="E69" s="499"/>
      <c r="F69" s="500"/>
      <c r="G69" s="500"/>
      <c r="H69" s="500"/>
      <c r="I69" s="500"/>
      <c r="J69" s="500"/>
      <c r="K69" s="500"/>
      <c r="L69" s="499"/>
      <c r="M69" s="500"/>
      <c r="N69" s="500"/>
      <c r="O69" s="500"/>
      <c r="P69" s="500"/>
      <c r="Q69" s="500"/>
      <c r="R69" s="500"/>
      <c r="S69" s="499"/>
      <c r="U69" s="501"/>
      <c r="V69" s="501"/>
      <c r="W69" s="501"/>
      <c r="X69" s="501"/>
      <c r="Y69" s="501"/>
      <c r="Z69" s="501"/>
      <c r="AA69" s="502"/>
      <c r="AB69" s="502"/>
      <c r="AC69" s="503"/>
      <c r="AD69" s="503"/>
      <c r="AE69" s="503"/>
      <c r="AF69" s="503"/>
      <c r="AG69" s="503"/>
      <c r="AH69" s="503"/>
      <c r="AI69" s="502"/>
      <c r="AJ69" s="499" t="s">
        <v>815</v>
      </c>
      <c r="AK69" s="500"/>
      <c r="AL69" s="500"/>
      <c r="AM69" s="500"/>
      <c r="AN69" s="500"/>
      <c r="AO69" s="500"/>
      <c r="AP69" s="500"/>
      <c r="AR69" s="499"/>
    </row>
    <row r="70" spans="1:46" s="496" customFormat="1" ht="15">
      <c r="A70" s="504" t="s">
        <v>470</v>
      </c>
      <c r="B70" s="504"/>
      <c r="C70" s="504"/>
      <c r="D70" s="505"/>
      <c r="E70" s="505"/>
      <c r="F70" s="506"/>
      <c r="G70" s="506"/>
      <c r="H70" s="506"/>
      <c r="I70" s="506"/>
      <c r="J70" s="506"/>
      <c r="K70" s="506"/>
      <c r="L70" s="505"/>
      <c r="M70" s="506"/>
      <c r="N70" s="506"/>
      <c r="O70" s="506"/>
      <c r="P70" s="506"/>
      <c r="Q70" s="506"/>
      <c r="R70" s="506"/>
      <c r="S70" s="505"/>
      <c r="T70" s="505"/>
      <c r="U70" s="506"/>
      <c r="V70" s="506"/>
      <c r="W70" s="506"/>
      <c r="X70" s="506"/>
      <c r="Y70" s="506"/>
      <c r="Z70" s="506"/>
      <c r="AA70" s="505"/>
      <c r="AB70" s="505"/>
      <c r="AC70" s="506"/>
      <c r="AD70" s="506"/>
      <c r="AE70" s="506"/>
      <c r="AF70" s="506"/>
      <c r="AG70" s="506"/>
      <c r="AH70" s="506"/>
      <c r="AI70" s="507"/>
      <c r="AJ70" s="507"/>
      <c r="AK70" s="508"/>
      <c r="AL70" s="508"/>
      <c r="AM70" s="508"/>
      <c r="AN70" s="508"/>
      <c r="AO70" s="508"/>
      <c r="AP70" s="508"/>
      <c r="AQ70" s="507"/>
      <c r="AR70" s="509"/>
      <c r="AS70" s="507"/>
      <c r="AT70" s="507"/>
    </row>
    <row r="71" spans="1:46" s="495" customFormat="1" ht="15">
      <c r="A71" s="784" t="s">
        <v>726</v>
      </c>
      <c r="B71" s="784"/>
      <c r="C71" s="784"/>
      <c r="D71" s="784"/>
      <c r="E71" s="784"/>
      <c r="F71" s="511"/>
      <c r="G71" s="511"/>
      <c r="H71" s="511"/>
      <c r="I71" s="511"/>
      <c r="J71" s="511"/>
      <c r="K71" s="511"/>
      <c r="L71" s="512"/>
      <c r="M71" s="511"/>
      <c r="N71" s="511"/>
      <c r="O71" s="511"/>
      <c r="P71" s="511"/>
      <c r="Q71" s="511"/>
      <c r="R71" s="511"/>
      <c r="S71" s="512"/>
      <c r="T71" s="512"/>
      <c r="U71" s="511"/>
      <c r="V71" s="511"/>
      <c r="W71" s="511"/>
      <c r="X71" s="511"/>
      <c r="Y71" s="511"/>
      <c r="Z71" s="511"/>
      <c r="AA71" s="512"/>
      <c r="AB71" s="512"/>
      <c r="AC71" s="511"/>
      <c r="AD71" s="511"/>
      <c r="AE71" s="511"/>
      <c r="AF71" s="511"/>
      <c r="AG71" s="511"/>
      <c r="AH71" s="511"/>
      <c r="AJ71" s="706" t="s">
        <v>449</v>
      </c>
      <c r="AK71" s="706"/>
      <c r="AL71" s="706"/>
      <c r="AM71" s="706"/>
      <c r="AN71" s="706"/>
      <c r="AO71" s="706"/>
      <c r="AP71" s="706"/>
      <c r="AQ71" s="706"/>
      <c r="AR71" s="706"/>
    </row>
    <row r="72" spans="1:46" s="495" customFormat="1" ht="15">
      <c r="A72" s="514" t="s">
        <v>712</v>
      </c>
      <c r="B72" s="602"/>
      <c r="C72" s="602"/>
      <c r="D72" s="602"/>
      <c r="E72" s="602"/>
      <c r="F72" s="511"/>
      <c r="G72" s="511"/>
      <c r="H72" s="511"/>
      <c r="I72" s="511"/>
      <c r="J72" s="511"/>
      <c r="K72" s="511"/>
      <c r="L72" s="512"/>
      <c r="M72" s="511"/>
      <c r="N72" s="511"/>
      <c r="O72" s="511"/>
      <c r="P72" s="511"/>
      <c r="Q72" s="511"/>
      <c r="R72" s="511"/>
      <c r="S72" s="512"/>
      <c r="T72" s="512"/>
      <c r="U72" s="511"/>
      <c r="V72" s="511"/>
      <c r="W72" s="511"/>
      <c r="X72" s="511"/>
      <c r="Y72" s="511"/>
      <c r="Z72" s="511"/>
      <c r="AA72" s="512"/>
      <c r="AB72" s="512"/>
      <c r="AC72" s="511"/>
      <c r="AD72" s="511"/>
      <c r="AE72" s="511"/>
      <c r="AF72" s="511"/>
      <c r="AG72" s="511"/>
      <c r="AH72" s="511"/>
      <c r="AJ72" s="515"/>
      <c r="AK72" s="515"/>
      <c r="AL72" s="515"/>
      <c r="AM72" s="515"/>
      <c r="AN72" s="515"/>
      <c r="AO72" s="515"/>
      <c r="AP72" s="515"/>
      <c r="AQ72" s="515"/>
      <c r="AR72" s="515"/>
    </row>
    <row r="73" spans="1:46" s="495" customFormat="1">
      <c r="A73" s="785" t="s">
        <v>713</v>
      </c>
      <c r="B73" s="785"/>
      <c r="C73" s="785"/>
      <c r="D73" s="785"/>
      <c r="E73" s="785"/>
      <c r="F73" s="785"/>
      <c r="G73" s="785"/>
      <c r="H73" s="785"/>
      <c r="I73" s="785"/>
      <c r="J73" s="785"/>
      <c r="K73" s="785"/>
      <c r="L73" s="785"/>
      <c r="M73" s="785"/>
      <c r="N73" s="785"/>
      <c r="O73" s="785"/>
      <c r="P73" s="785"/>
      <c r="Q73" s="785"/>
      <c r="R73" s="785"/>
      <c r="S73" s="785"/>
      <c r="T73" s="785"/>
      <c r="U73" s="785"/>
      <c r="V73" s="785"/>
      <c r="W73" s="785"/>
      <c r="X73" s="785"/>
      <c r="Y73" s="785"/>
      <c r="Z73" s="785"/>
      <c r="AA73" s="785"/>
      <c r="AB73" s="785"/>
      <c r="AC73" s="785"/>
      <c r="AD73" s="785"/>
      <c r="AE73" s="785"/>
      <c r="AF73" s="785"/>
      <c r="AG73" s="785"/>
      <c r="AH73" s="785"/>
      <c r="AI73" s="785"/>
      <c r="AJ73" s="785"/>
      <c r="AK73" s="785"/>
      <c r="AL73" s="785"/>
      <c r="AM73" s="785"/>
      <c r="AN73" s="785"/>
      <c r="AO73" s="785"/>
      <c r="AP73" s="785"/>
      <c r="AQ73" s="785"/>
      <c r="AR73" s="785"/>
    </row>
    <row r="74" spans="1:46">
      <c r="C74" s="562" t="s">
        <v>787</v>
      </c>
      <c r="E74" s="6"/>
      <c r="F74" s="597"/>
      <c r="G74" s="597"/>
      <c r="H74" s="597"/>
      <c r="I74" s="597"/>
      <c r="J74" s="597"/>
      <c r="K74" s="597"/>
      <c r="L74" s="6"/>
      <c r="M74" s="597"/>
      <c r="N74" s="597"/>
      <c r="O74" s="597"/>
      <c r="P74" s="597"/>
      <c r="Q74" s="597"/>
      <c r="R74" s="597"/>
      <c r="S74" s="6"/>
      <c r="T74" s="6"/>
      <c r="U74" s="597"/>
      <c r="V74" s="597"/>
      <c r="W74" s="597"/>
      <c r="X74" s="597"/>
      <c r="Y74" s="597"/>
      <c r="Z74" s="597"/>
      <c r="AA74" s="6"/>
      <c r="AB74" s="6"/>
      <c r="AC74" s="597"/>
      <c r="AD74" s="597"/>
      <c r="AE74" s="597"/>
      <c r="AF74" s="597"/>
      <c r="AG74" s="597"/>
      <c r="AH74" s="597"/>
      <c r="AI74" s="6"/>
      <c r="AJ74" s="6"/>
    </row>
    <row r="75" spans="1:46">
      <c r="C75" s="562" t="s">
        <v>788</v>
      </c>
    </row>
    <row r="76" spans="1:46" ht="28.5">
      <c r="E76" s="534" t="s">
        <v>773</v>
      </c>
      <c r="F76" s="530"/>
      <c r="G76" s="530"/>
      <c r="H76" s="530"/>
      <c r="I76" s="530"/>
      <c r="J76" s="530"/>
      <c r="K76" s="530"/>
      <c r="L76" s="495"/>
      <c r="M76" s="530"/>
      <c r="N76" s="530"/>
      <c r="O76" s="530"/>
      <c r="P76" s="530"/>
      <c r="Q76" s="530"/>
      <c r="R76" s="530"/>
      <c r="S76" s="495"/>
      <c r="T76" s="534" t="s">
        <v>774</v>
      </c>
      <c r="U76" s="530"/>
      <c r="V76" s="530"/>
      <c r="W76" s="530"/>
      <c r="X76" s="530"/>
      <c r="Y76" s="530"/>
      <c r="Z76" s="530"/>
      <c r="AA76" s="534" t="s">
        <v>775</v>
      </c>
      <c r="AB76" s="534" t="s">
        <v>776</v>
      </c>
      <c r="AC76" s="530"/>
      <c r="AD76" s="530"/>
      <c r="AE76" s="530"/>
      <c r="AF76" s="530"/>
      <c r="AG76" s="530"/>
      <c r="AH76" s="530"/>
      <c r="AI76" s="531"/>
      <c r="AJ76" s="534" t="s">
        <v>369</v>
      </c>
      <c r="AR76" s="534" t="s">
        <v>369</v>
      </c>
    </row>
    <row r="77" spans="1:46" ht="42.75">
      <c r="E77" s="583" t="s">
        <v>397</v>
      </c>
      <c r="F77" s="584"/>
      <c r="G77" s="584"/>
      <c r="H77" s="584"/>
      <c r="I77" s="584"/>
      <c r="J77" s="584"/>
      <c r="K77" s="584"/>
      <c r="L77" s="583" t="s">
        <v>397</v>
      </c>
      <c r="M77" s="583" t="s">
        <v>397</v>
      </c>
      <c r="N77" s="583" t="s">
        <v>397</v>
      </c>
      <c r="O77" s="583" t="s">
        <v>397</v>
      </c>
      <c r="P77" s="583" t="s">
        <v>397</v>
      </c>
      <c r="Q77" s="583" t="s">
        <v>397</v>
      </c>
      <c r="R77" s="583" t="s">
        <v>397</v>
      </c>
      <c r="S77" s="583" t="s">
        <v>397</v>
      </c>
      <c r="T77" s="583" t="s">
        <v>397</v>
      </c>
      <c r="U77" s="583" t="s">
        <v>397</v>
      </c>
      <c r="V77" s="583" t="s">
        <v>397</v>
      </c>
      <c r="W77" s="583" t="s">
        <v>397</v>
      </c>
      <c r="X77" s="583" t="s">
        <v>397</v>
      </c>
      <c r="Y77" s="583" t="s">
        <v>397</v>
      </c>
      <c r="Z77" s="583" t="s">
        <v>397</v>
      </c>
      <c r="AA77" s="583" t="s">
        <v>397</v>
      </c>
      <c r="AB77" s="583" t="s">
        <v>397</v>
      </c>
      <c r="AC77" s="583" t="s">
        <v>397</v>
      </c>
      <c r="AD77" s="583" t="s">
        <v>397</v>
      </c>
      <c r="AE77" s="583" t="s">
        <v>397</v>
      </c>
      <c r="AF77" s="583" t="s">
        <v>397</v>
      </c>
      <c r="AG77" s="583" t="s">
        <v>397</v>
      </c>
      <c r="AH77" s="583" t="s">
        <v>397</v>
      </c>
      <c r="AI77" s="583" t="s">
        <v>397</v>
      </c>
      <c r="AJ77" s="583" t="s">
        <v>397</v>
      </c>
      <c r="AR77" s="583" t="s">
        <v>397</v>
      </c>
    </row>
    <row r="78" spans="1:46">
      <c r="C78" s="562" t="s">
        <v>789</v>
      </c>
    </row>
    <row r="79" spans="1:46">
      <c r="C79" s="560" t="s">
        <v>790</v>
      </c>
      <c r="E79" s="6">
        <v>67707116145</v>
      </c>
      <c r="F79" s="597"/>
      <c r="G79" s="597"/>
      <c r="H79" s="597"/>
      <c r="I79" s="597"/>
      <c r="J79" s="597"/>
      <c r="K79" s="597"/>
      <c r="L79" s="6"/>
      <c r="M79" s="597"/>
      <c r="N79" s="597"/>
      <c r="O79" s="597"/>
      <c r="P79" s="597"/>
      <c r="Q79" s="597"/>
      <c r="R79" s="597"/>
      <c r="S79" s="6"/>
      <c r="T79" s="6">
        <v>32836700769</v>
      </c>
      <c r="U79" s="597"/>
      <c r="V79" s="597"/>
      <c r="W79" s="597"/>
      <c r="X79" s="597"/>
      <c r="Y79" s="597"/>
      <c r="Z79" s="597"/>
      <c r="AA79" s="6"/>
      <c r="AB79" s="6"/>
      <c r="AC79" s="597"/>
      <c r="AD79" s="597"/>
      <c r="AE79" s="597"/>
      <c r="AF79" s="597"/>
      <c r="AG79" s="597"/>
      <c r="AH79" s="597"/>
      <c r="AI79" s="6"/>
      <c r="AJ79" s="6">
        <f>SUM(E79:AB79)</f>
        <v>100543816914</v>
      </c>
      <c r="AR79" s="6">
        <v>100543816914</v>
      </c>
    </row>
    <row r="80" spans="1:46">
      <c r="C80" s="560" t="s">
        <v>791</v>
      </c>
      <c r="E80" s="6"/>
      <c r="F80" s="597"/>
      <c r="G80" s="597"/>
      <c r="H80" s="597"/>
      <c r="I80" s="597"/>
      <c r="J80" s="597"/>
      <c r="K80" s="597"/>
      <c r="L80" s="6"/>
      <c r="M80" s="597"/>
      <c r="N80" s="597"/>
      <c r="O80" s="597"/>
      <c r="P80" s="597"/>
      <c r="Q80" s="597"/>
      <c r="R80" s="597"/>
      <c r="S80" s="6"/>
      <c r="T80" s="6">
        <v>2004449385</v>
      </c>
      <c r="U80" s="597"/>
      <c r="V80" s="597"/>
      <c r="W80" s="597"/>
      <c r="X80" s="597"/>
      <c r="Y80" s="597"/>
      <c r="Z80" s="597"/>
      <c r="AA80" s="6">
        <v>7305785909</v>
      </c>
      <c r="AB80" s="6">
        <v>-9310235294</v>
      </c>
      <c r="AC80" s="597"/>
      <c r="AD80" s="597"/>
      <c r="AE80" s="597"/>
      <c r="AF80" s="597"/>
      <c r="AG80" s="597"/>
      <c r="AH80" s="597"/>
      <c r="AI80" s="6"/>
      <c r="AJ80" s="6"/>
      <c r="AR80" s="6"/>
    </row>
    <row r="81" spans="3:44" ht="36" customHeight="1">
      <c r="C81" s="562" t="s">
        <v>792</v>
      </c>
      <c r="D81" s="562"/>
      <c r="E81" s="598">
        <f>SUM(E79:E80)</f>
        <v>67707116145</v>
      </c>
      <c r="F81" s="598">
        <f t="shared" ref="F81:AJ81" si="42">SUM(F79:F80)</f>
        <v>0</v>
      </c>
      <c r="G81" s="598">
        <f t="shared" si="42"/>
        <v>0</v>
      </c>
      <c r="H81" s="598">
        <f t="shared" si="42"/>
        <v>0</v>
      </c>
      <c r="I81" s="598">
        <f t="shared" si="42"/>
        <v>0</v>
      </c>
      <c r="J81" s="598">
        <f t="shared" si="42"/>
        <v>0</v>
      </c>
      <c r="K81" s="598">
        <f t="shared" si="42"/>
        <v>0</v>
      </c>
      <c r="L81" s="598">
        <f t="shared" si="42"/>
        <v>0</v>
      </c>
      <c r="M81" s="598">
        <f t="shared" si="42"/>
        <v>0</v>
      </c>
      <c r="N81" s="598">
        <f t="shared" si="42"/>
        <v>0</v>
      </c>
      <c r="O81" s="598">
        <f t="shared" si="42"/>
        <v>0</v>
      </c>
      <c r="P81" s="598">
        <f t="shared" si="42"/>
        <v>0</v>
      </c>
      <c r="Q81" s="598">
        <f t="shared" si="42"/>
        <v>0</v>
      </c>
      <c r="R81" s="598">
        <f t="shared" si="42"/>
        <v>0</v>
      </c>
      <c r="S81" s="598">
        <f t="shared" si="42"/>
        <v>0</v>
      </c>
      <c r="T81" s="598">
        <f t="shared" si="42"/>
        <v>34841150154</v>
      </c>
      <c r="U81" s="598">
        <f t="shared" si="42"/>
        <v>0</v>
      </c>
      <c r="V81" s="598">
        <f t="shared" si="42"/>
        <v>0</v>
      </c>
      <c r="W81" s="598">
        <f t="shared" si="42"/>
        <v>0</v>
      </c>
      <c r="X81" s="598">
        <f t="shared" si="42"/>
        <v>0</v>
      </c>
      <c r="Y81" s="598">
        <f t="shared" si="42"/>
        <v>0</v>
      </c>
      <c r="Z81" s="598">
        <f t="shared" si="42"/>
        <v>0</v>
      </c>
      <c r="AA81" s="598">
        <f t="shared" si="42"/>
        <v>7305785909</v>
      </c>
      <c r="AB81" s="598">
        <f t="shared" si="42"/>
        <v>-9310235294</v>
      </c>
      <c r="AC81" s="598">
        <f t="shared" si="42"/>
        <v>0</v>
      </c>
      <c r="AD81" s="598">
        <f t="shared" si="42"/>
        <v>0</v>
      </c>
      <c r="AE81" s="598">
        <f t="shared" si="42"/>
        <v>0</v>
      </c>
      <c r="AF81" s="598">
        <f t="shared" si="42"/>
        <v>0</v>
      </c>
      <c r="AG81" s="598">
        <f t="shared" si="42"/>
        <v>0</v>
      </c>
      <c r="AH81" s="598">
        <f t="shared" si="42"/>
        <v>0</v>
      </c>
      <c r="AI81" s="598">
        <f t="shared" si="42"/>
        <v>0</v>
      </c>
      <c r="AJ81" s="598">
        <f t="shared" si="42"/>
        <v>100543816914</v>
      </c>
      <c r="AR81" s="598">
        <v>100543816914</v>
      </c>
    </row>
    <row r="82" spans="3:44">
      <c r="AR82" s="6"/>
    </row>
    <row r="83" spans="3:44">
      <c r="C83" s="560" t="s">
        <v>793</v>
      </c>
      <c r="E83" s="6">
        <v>51300167098</v>
      </c>
      <c r="F83" s="597"/>
      <c r="G83" s="597"/>
      <c r="H83" s="597"/>
      <c r="I83" s="597"/>
      <c r="J83" s="597"/>
      <c r="K83" s="597"/>
      <c r="L83" s="6"/>
      <c r="M83" s="597"/>
      <c r="N83" s="597"/>
      <c r="O83" s="597"/>
      <c r="P83" s="597"/>
      <c r="Q83" s="597"/>
      <c r="R83" s="597"/>
      <c r="S83" s="6"/>
      <c r="T83" s="6">
        <v>12837764070</v>
      </c>
      <c r="U83" s="597"/>
      <c r="V83" s="597"/>
      <c r="W83" s="597"/>
      <c r="X83" s="597"/>
      <c r="Y83" s="597"/>
      <c r="Z83" s="597"/>
      <c r="AA83" s="6"/>
      <c r="AB83" s="6">
        <v>-1549782901</v>
      </c>
      <c r="AC83" s="597"/>
      <c r="AD83" s="597"/>
      <c r="AE83" s="597"/>
      <c r="AF83" s="597"/>
      <c r="AG83" s="597"/>
      <c r="AH83" s="597"/>
      <c r="AI83" s="6"/>
      <c r="AJ83" s="6">
        <f>SUM(E83:AB83)</f>
        <v>62588148267</v>
      </c>
      <c r="AR83" s="6">
        <v>62588148267</v>
      </c>
    </row>
    <row r="84" spans="3:44">
      <c r="C84" s="560" t="s">
        <v>794</v>
      </c>
      <c r="E84" s="6"/>
      <c r="F84" s="597"/>
      <c r="G84" s="597"/>
      <c r="H84" s="597"/>
      <c r="I84" s="597"/>
      <c r="J84" s="597"/>
      <c r="K84" s="597"/>
      <c r="L84" s="6"/>
      <c r="M84" s="597"/>
      <c r="N84" s="597"/>
      <c r="O84" s="597"/>
      <c r="P84" s="597"/>
      <c r="Q84" s="597"/>
      <c r="R84" s="597"/>
      <c r="S84" s="6"/>
      <c r="T84" s="6"/>
      <c r="U84" s="597"/>
      <c r="V84" s="597"/>
      <c r="W84" s="597"/>
      <c r="X84" s="597"/>
      <c r="Y84" s="597"/>
      <c r="Z84" s="597"/>
      <c r="AA84" s="6"/>
      <c r="AB84" s="6"/>
      <c r="AC84" s="597"/>
      <c r="AD84" s="597"/>
      <c r="AE84" s="597"/>
      <c r="AF84" s="597"/>
      <c r="AG84" s="597"/>
      <c r="AH84" s="597"/>
      <c r="AI84" s="6"/>
      <c r="AJ84" s="6">
        <f t="shared" ref="AJ84:AJ85" si="43">SUM(E84:AB84)</f>
        <v>0</v>
      </c>
      <c r="AR84" s="6">
        <v>0</v>
      </c>
    </row>
    <row r="85" spans="3:44">
      <c r="C85" s="560" t="s">
        <v>795</v>
      </c>
      <c r="E85" s="6">
        <f>E81-E83</f>
        <v>16406949047</v>
      </c>
      <c r="F85" s="6">
        <f t="shared" ref="F85:AI85" si="44">F81-F83</f>
        <v>0</v>
      </c>
      <c r="G85" s="6">
        <f t="shared" si="44"/>
        <v>0</v>
      </c>
      <c r="H85" s="6">
        <f t="shared" si="44"/>
        <v>0</v>
      </c>
      <c r="I85" s="6">
        <f t="shared" si="44"/>
        <v>0</v>
      </c>
      <c r="J85" s="6">
        <f t="shared" si="44"/>
        <v>0</v>
      </c>
      <c r="K85" s="6">
        <f t="shared" si="44"/>
        <v>0</v>
      </c>
      <c r="L85" s="6">
        <f t="shared" si="44"/>
        <v>0</v>
      </c>
      <c r="M85" s="6">
        <f t="shared" si="44"/>
        <v>0</v>
      </c>
      <c r="N85" s="6">
        <f t="shared" si="44"/>
        <v>0</v>
      </c>
      <c r="O85" s="6">
        <f t="shared" si="44"/>
        <v>0</v>
      </c>
      <c r="P85" s="6">
        <f t="shared" si="44"/>
        <v>0</v>
      </c>
      <c r="Q85" s="6">
        <f t="shared" si="44"/>
        <v>0</v>
      </c>
      <c r="R85" s="6">
        <f t="shared" si="44"/>
        <v>0</v>
      </c>
      <c r="S85" s="6">
        <f t="shared" si="44"/>
        <v>0</v>
      </c>
      <c r="T85" s="6">
        <f t="shared" si="44"/>
        <v>22003386084</v>
      </c>
      <c r="U85" s="6">
        <f t="shared" si="44"/>
        <v>0</v>
      </c>
      <c r="V85" s="6">
        <f t="shared" si="44"/>
        <v>0</v>
      </c>
      <c r="W85" s="6">
        <f t="shared" si="44"/>
        <v>0</v>
      </c>
      <c r="X85" s="6">
        <f t="shared" si="44"/>
        <v>0</v>
      </c>
      <c r="Y85" s="6">
        <f t="shared" si="44"/>
        <v>0</v>
      </c>
      <c r="Z85" s="6">
        <f t="shared" si="44"/>
        <v>0</v>
      </c>
      <c r="AA85" s="6">
        <f t="shared" si="44"/>
        <v>7305785909</v>
      </c>
      <c r="AB85" s="6">
        <f t="shared" si="44"/>
        <v>-7760452393</v>
      </c>
      <c r="AC85" s="6">
        <f t="shared" si="44"/>
        <v>0</v>
      </c>
      <c r="AD85" s="6">
        <f t="shared" si="44"/>
        <v>0</v>
      </c>
      <c r="AE85" s="6">
        <f t="shared" si="44"/>
        <v>0</v>
      </c>
      <c r="AF85" s="6">
        <f t="shared" si="44"/>
        <v>0</v>
      </c>
      <c r="AG85" s="6">
        <f t="shared" si="44"/>
        <v>0</v>
      </c>
      <c r="AH85" s="6">
        <f t="shared" si="44"/>
        <v>0</v>
      </c>
      <c r="AI85" s="6">
        <f t="shared" si="44"/>
        <v>0</v>
      </c>
      <c r="AJ85" s="6">
        <f t="shared" si="43"/>
        <v>37955668647</v>
      </c>
      <c r="AR85" s="6">
        <v>37955668647</v>
      </c>
    </row>
    <row r="86" spans="3:44">
      <c r="C86" s="560" t="s">
        <v>796</v>
      </c>
      <c r="E86" s="6"/>
      <c r="F86" s="597"/>
      <c r="G86" s="597"/>
      <c r="H86" s="597"/>
      <c r="I86" s="597"/>
      <c r="J86" s="597"/>
      <c r="K86" s="597"/>
      <c r="L86" s="6"/>
      <c r="M86" s="597"/>
      <c r="N86" s="597"/>
      <c r="O86" s="597"/>
      <c r="P86" s="597"/>
      <c r="Q86" s="597"/>
      <c r="R86" s="597"/>
      <c r="S86" s="6"/>
      <c r="T86" s="6"/>
      <c r="U86" s="597"/>
      <c r="V86" s="597"/>
      <c r="W86" s="597"/>
      <c r="X86" s="597"/>
      <c r="Y86" s="597"/>
      <c r="Z86" s="597"/>
      <c r="AA86" s="6"/>
      <c r="AB86" s="6"/>
      <c r="AC86" s="597"/>
      <c r="AD86" s="597"/>
      <c r="AE86" s="597"/>
      <c r="AF86" s="597"/>
      <c r="AG86" s="597"/>
      <c r="AH86" s="597"/>
      <c r="AI86" s="6"/>
      <c r="AJ86" s="6">
        <v>12236893957</v>
      </c>
      <c r="AR86" s="6">
        <v>12236893957</v>
      </c>
    </row>
    <row r="87" spans="3:44">
      <c r="C87" s="560" t="s">
        <v>797</v>
      </c>
      <c r="E87" s="6"/>
      <c r="F87" s="597"/>
      <c r="G87" s="597"/>
      <c r="H87" s="597"/>
      <c r="I87" s="597"/>
      <c r="J87" s="597"/>
      <c r="K87" s="597"/>
      <c r="L87" s="6"/>
      <c r="M87" s="597"/>
      <c r="N87" s="597"/>
      <c r="O87" s="597"/>
      <c r="P87" s="597"/>
      <c r="Q87" s="597"/>
      <c r="R87" s="597"/>
      <c r="S87" s="6"/>
      <c r="T87" s="6"/>
      <c r="U87" s="597"/>
      <c r="V87" s="597"/>
      <c r="W87" s="597"/>
      <c r="X87" s="597"/>
      <c r="Y87" s="597"/>
      <c r="Z87" s="597"/>
      <c r="AA87" s="6"/>
      <c r="AB87" s="6"/>
      <c r="AC87" s="597"/>
      <c r="AD87" s="597"/>
      <c r="AE87" s="597"/>
      <c r="AF87" s="597"/>
      <c r="AG87" s="597"/>
      <c r="AH87" s="597"/>
      <c r="AI87" s="6"/>
      <c r="AJ87" s="6">
        <v>25718774690</v>
      </c>
      <c r="AR87" s="6">
        <v>25718774690</v>
      </c>
    </row>
    <row r="88" spans="3:44">
      <c r="C88" s="560" t="s">
        <v>798</v>
      </c>
      <c r="E88" s="6"/>
      <c r="F88" s="597"/>
      <c r="G88" s="597"/>
      <c r="H88" s="597"/>
      <c r="I88" s="597"/>
      <c r="J88" s="597"/>
      <c r="K88" s="597"/>
      <c r="L88" s="6"/>
      <c r="M88" s="597"/>
      <c r="N88" s="597"/>
      <c r="O88" s="597"/>
      <c r="P88" s="597"/>
      <c r="Q88" s="597"/>
      <c r="R88" s="597"/>
      <c r="S88" s="6"/>
      <c r="T88" s="6"/>
      <c r="U88" s="597"/>
      <c r="V88" s="597"/>
      <c r="W88" s="597"/>
      <c r="X88" s="597"/>
      <c r="Y88" s="597"/>
      <c r="Z88" s="597"/>
      <c r="AA88" s="6"/>
      <c r="AB88" s="6"/>
      <c r="AC88" s="597"/>
      <c r="AD88" s="597"/>
      <c r="AE88" s="597"/>
      <c r="AF88" s="597"/>
      <c r="AG88" s="597"/>
      <c r="AH88" s="597"/>
      <c r="AI88" s="6"/>
      <c r="AJ88" s="6">
        <v>-1116495</v>
      </c>
      <c r="AR88" s="6">
        <v>-1116495</v>
      </c>
    </row>
    <row r="89" spans="3:44">
      <c r="C89" s="560" t="s">
        <v>799</v>
      </c>
      <c r="E89" s="6"/>
      <c r="F89" s="597"/>
      <c r="G89" s="597"/>
      <c r="H89" s="597"/>
      <c r="I89" s="597"/>
      <c r="J89" s="597"/>
      <c r="K89" s="597"/>
      <c r="L89" s="6"/>
      <c r="M89" s="597"/>
      <c r="N89" s="597"/>
      <c r="O89" s="597"/>
      <c r="P89" s="597"/>
      <c r="Q89" s="597"/>
      <c r="R89" s="597"/>
      <c r="S89" s="6"/>
      <c r="T89" s="6"/>
      <c r="U89" s="597"/>
      <c r="V89" s="597"/>
      <c r="W89" s="597"/>
      <c r="X89" s="597"/>
      <c r="Y89" s="597"/>
      <c r="Z89" s="597"/>
      <c r="AA89" s="6"/>
      <c r="AB89" s="6"/>
      <c r="AC89" s="597"/>
      <c r="AD89" s="597"/>
      <c r="AE89" s="597"/>
      <c r="AF89" s="597"/>
      <c r="AG89" s="597"/>
      <c r="AH89" s="597"/>
      <c r="AI89" s="6"/>
      <c r="AJ89" s="6">
        <v>89881743</v>
      </c>
      <c r="AR89" s="6">
        <v>89881743</v>
      </c>
    </row>
    <row r="90" spans="3:44">
      <c r="C90" s="560" t="s">
        <v>800</v>
      </c>
      <c r="E90" s="6"/>
      <c r="F90" s="597"/>
      <c r="G90" s="597"/>
      <c r="H90" s="597"/>
      <c r="I90" s="597"/>
      <c r="J90" s="597"/>
      <c r="K90" s="597"/>
      <c r="L90" s="6"/>
      <c r="M90" s="597"/>
      <c r="N90" s="597"/>
      <c r="O90" s="597"/>
      <c r="P90" s="597"/>
      <c r="Q90" s="597"/>
      <c r="R90" s="597"/>
      <c r="S90" s="6"/>
      <c r="T90" s="6"/>
      <c r="U90" s="597"/>
      <c r="V90" s="597"/>
      <c r="W90" s="597"/>
      <c r="X90" s="597"/>
      <c r="Y90" s="597"/>
      <c r="Z90" s="597"/>
      <c r="AA90" s="6"/>
      <c r="AB90" s="6"/>
      <c r="AC90" s="597"/>
      <c r="AD90" s="597"/>
      <c r="AE90" s="597"/>
      <c r="AF90" s="597"/>
      <c r="AG90" s="597"/>
      <c r="AH90" s="597"/>
      <c r="AI90" s="6"/>
      <c r="AJ90" s="6">
        <v>123377061</v>
      </c>
      <c r="AR90" s="6">
        <v>123377061</v>
      </c>
    </row>
    <row r="91" spans="3:44">
      <c r="C91" s="560" t="s">
        <v>353</v>
      </c>
      <c r="E91" s="6"/>
      <c r="F91" s="597"/>
      <c r="G91" s="597"/>
      <c r="H91" s="597"/>
      <c r="I91" s="597"/>
      <c r="J91" s="597"/>
      <c r="K91" s="597"/>
      <c r="L91" s="6"/>
      <c r="M91" s="597"/>
      <c r="N91" s="597"/>
      <c r="O91" s="597"/>
      <c r="P91" s="597"/>
      <c r="Q91" s="597"/>
      <c r="R91" s="597"/>
      <c r="S91" s="6"/>
      <c r="T91" s="6"/>
      <c r="U91" s="597"/>
      <c r="V91" s="597"/>
      <c r="W91" s="597"/>
      <c r="X91" s="597"/>
      <c r="Y91" s="597"/>
      <c r="Z91" s="597"/>
      <c r="AA91" s="6"/>
      <c r="AB91" s="6"/>
      <c r="AC91" s="597"/>
      <c r="AD91" s="597"/>
      <c r="AE91" s="597"/>
      <c r="AF91" s="597"/>
      <c r="AG91" s="597"/>
      <c r="AH91" s="597"/>
      <c r="AI91" s="6"/>
      <c r="AJ91" s="6">
        <v>5117657505</v>
      </c>
      <c r="AR91" s="6">
        <v>5117657505</v>
      </c>
    </row>
    <row r="92" spans="3:44">
      <c r="C92" s="560" t="s">
        <v>801</v>
      </c>
      <c r="E92" s="6"/>
      <c r="F92" s="597"/>
      <c r="G92" s="597"/>
      <c r="H92" s="597"/>
      <c r="I92" s="597"/>
      <c r="J92" s="597"/>
      <c r="K92" s="597"/>
      <c r="L92" s="6"/>
      <c r="M92" s="597"/>
      <c r="N92" s="597"/>
      <c r="O92" s="597"/>
      <c r="P92" s="597"/>
      <c r="Q92" s="597"/>
      <c r="R92" s="597"/>
      <c r="S92" s="6"/>
      <c r="T92" s="6"/>
      <c r="U92" s="597"/>
      <c r="V92" s="597"/>
      <c r="W92" s="597"/>
      <c r="X92" s="597"/>
      <c r="Y92" s="597"/>
      <c r="Z92" s="597"/>
      <c r="AA92" s="6"/>
      <c r="AB92" s="6"/>
      <c r="AC92" s="597"/>
      <c r="AD92" s="597"/>
      <c r="AE92" s="597"/>
      <c r="AF92" s="597"/>
      <c r="AG92" s="597"/>
      <c r="AH92" s="597"/>
      <c r="AI92" s="6"/>
      <c r="AJ92" s="6">
        <v>20813259494</v>
      </c>
      <c r="AR92" s="6">
        <v>20813259494</v>
      </c>
    </row>
    <row r="93" spans="3:44">
      <c r="C93" s="560" t="s">
        <v>802</v>
      </c>
      <c r="E93" s="6"/>
      <c r="F93" s="597"/>
      <c r="G93" s="597"/>
      <c r="H93" s="597"/>
      <c r="I93" s="597"/>
      <c r="J93" s="597"/>
      <c r="K93" s="597"/>
      <c r="L93" s="6"/>
      <c r="M93" s="597"/>
      <c r="N93" s="597"/>
      <c r="O93" s="597"/>
      <c r="P93" s="597"/>
      <c r="Q93" s="597"/>
      <c r="R93" s="597"/>
      <c r="S93" s="6"/>
      <c r="T93" s="6"/>
      <c r="U93" s="597"/>
      <c r="V93" s="597"/>
      <c r="W93" s="597"/>
      <c r="X93" s="597"/>
      <c r="Y93" s="597"/>
      <c r="Z93" s="597"/>
      <c r="AA93" s="6"/>
      <c r="AB93" s="6"/>
      <c r="AC93" s="597"/>
      <c r="AD93" s="597"/>
      <c r="AE93" s="597"/>
      <c r="AF93" s="597"/>
      <c r="AG93" s="597"/>
      <c r="AH93" s="597"/>
      <c r="AI93" s="6"/>
      <c r="AJ93" s="6">
        <v>5363180389</v>
      </c>
      <c r="AR93" s="6">
        <v>5363180389</v>
      </c>
    </row>
    <row r="94" spans="3:44">
      <c r="C94" s="560" t="s">
        <v>803</v>
      </c>
      <c r="E94" s="6"/>
      <c r="F94" s="597"/>
      <c r="G94" s="597"/>
      <c r="H94" s="597"/>
      <c r="I94" s="597"/>
      <c r="J94" s="597"/>
      <c r="K94" s="597"/>
      <c r="L94" s="6"/>
      <c r="M94" s="597"/>
      <c r="N94" s="597"/>
      <c r="O94" s="597"/>
      <c r="P94" s="597"/>
      <c r="Q94" s="597"/>
      <c r="R94" s="597"/>
      <c r="S94" s="6"/>
      <c r="T94" s="6"/>
      <c r="U94" s="597"/>
      <c r="V94" s="597"/>
      <c r="W94" s="597"/>
      <c r="X94" s="597"/>
      <c r="Y94" s="597"/>
      <c r="Z94" s="597"/>
      <c r="AA94" s="6"/>
      <c r="AB94" s="6"/>
      <c r="AC94" s="597"/>
      <c r="AD94" s="597"/>
      <c r="AE94" s="597"/>
      <c r="AF94" s="597"/>
      <c r="AG94" s="597"/>
      <c r="AH94" s="597"/>
      <c r="AI94" s="6"/>
      <c r="AJ94" s="6">
        <f>AJ87+AJ88+AJ89+AJ90-AJ91-AJ93</f>
        <v>15450079105</v>
      </c>
      <c r="AR94" s="6">
        <v>15450079105</v>
      </c>
    </row>
    <row r="95" spans="3:44">
      <c r="E95" s="600"/>
      <c r="F95" s="601"/>
      <c r="G95" s="601"/>
      <c r="H95" s="601"/>
      <c r="I95" s="601"/>
      <c r="J95" s="601"/>
      <c r="K95" s="601"/>
      <c r="L95" s="600"/>
      <c r="M95" s="601"/>
      <c r="N95" s="601"/>
      <c r="O95" s="601"/>
      <c r="P95" s="601"/>
      <c r="Q95" s="601"/>
      <c r="R95" s="601"/>
      <c r="S95" s="600"/>
      <c r="T95" s="600"/>
      <c r="U95" s="601"/>
      <c r="V95" s="601"/>
      <c r="W95" s="601"/>
      <c r="X95" s="601"/>
      <c r="Y95" s="601"/>
      <c r="Z95" s="601"/>
      <c r="AA95" s="600"/>
      <c r="AB95" s="600"/>
      <c r="AC95" s="601"/>
      <c r="AD95" s="601"/>
      <c r="AE95" s="601"/>
      <c r="AF95" s="601"/>
      <c r="AG95" s="601"/>
      <c r="AH95" s="601"/>
      <c r="AI95" s="600"/>
      <c r="AJ95" s="600"/>
    </row>
  </sheetData>
  <mergeCells count="10">
    <mergeCell ref="A4:E4"/>
    <mergeCell ref="AJ4:AR4"/>
    <mergeCell ref="A6:AR6"/>
    <mergeCell ref="A7:AR7"/>
    <mergeCell ref="A8:AR8"/>
    <mergeCell ref="A71:E71"/>
    <mergeCell ref="A73:AR73"/>
    <mergeCell ref="A39:E39"/>
    <mergeCell ref="A41:AR41"/>
    <mergeCell ref="A9:C9"/>
  </mergeCells>
  <pageMargins left="0.7" right="0.7" top="0.75" bottom="0.75" header="0.3" footer="0.3"/>
  <pageSetup paperSize="9" scale="90" firstPageNumber="26" orientation="landscape" useFirstPageNumber="1" r:id="rId1"/>
  <headerFooter>
    <oddFooter>&amp;C27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Bang CDKT</vt:lpstr>
      <vt:lpstr>BC LCTT</vt:lpstr>
      <vt:lpstr>BCKQKD</vt:lpstr>
      <vt:lpstr>Thuyet minh BCTC1</vt:lpstr>
      <vt:lpstr>Thuyet minh BCTC2</vt:lpstr>
      <vt:lpstr>Thuyet minh BCTC3</vt:lpstr>
      <vt:lpstr>Thuyet minh BCTC4</vt:lpstr>
      <vt:lpstr>Thuyet minh BCTC5</vt:lpstr>
      <vt:lpstr>'Bang CDKT'!Print_Area</vt:lpstr>
      <vt:lpstr>'BC LCTT'!Print_Area</vt:lpstr>
      <vt:lpstr>BCKQKD!Print_Area</vt:lpstr>
      <vt:lpstr>'Thuyet minh BCTC1'!Print_Area</vt:lpstr>
      <vt:lpstr>aj!Print_Titles</vt:lpstr>
      <vt:lpstr>'Bang CDKT'!Print_Titles</vt:lpstr>
      <vt:lpstr>BCKQKD!Print_Titles</vt:lpstr>
      <vt:lpstr>'Thuyet minh BCTC1'!Print_Titles</vt:lpstr>
    </vt:vector>
  </TitlesOfParts>
  <Manager>OK</Manager>
  <Company>VAE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&amp; P/L</dc:title>
  <dc:creator>Hung Son</dc:creator>
  <cp:lastModifiedBy>Ngo Thi Nguyet. Anh</cp:lastModifiedBy>
  <cp:lastPrinted>2015-08-15T04:37:20Z</cp:lastPrinted>
  <dcterms:created xsi:type="dcterms:W3CDTF">1999-04-20T09:28:39Z</dcterms:created>
  <dcterms:modified xsi:type="dcterms:W3CDTF">2015-08-15T07:43:07Z</dcterms:modified>
</cp:coreProperties>
</file>